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般公共预算收入决算表" sheetId="1" r:id="rId1"/>
    <sheet name="一般公共预算支出决算表" sheetId="2" r:id="rId2"/>
    <sheet name="一般公共预算支出决算功能分类明细表" sheetId="3" r:id="rId3"/>
    <sheet name="一般公共预算基本支出决算经济分类明细表" sheetId="4" r:id="rId4"/>
    <sheet name="政府性基金收支决算表" sheetId="5" r:id="rId5"/>
    <sheet name="国有资本经营收支决算表" sheetId="6" r:id="rId6"/>
    <sheet name="一般公共预算收支决算平衡表" sheetId="7" r:id="rId7"/>
    <sheet name="债务余额表" sheetId="8" r:id="rId8"/>
    <sheet name="三公经费决算表" sheetId="9" r:id="rId9"/>
    <sheet name="社保基金" sheetId="10" r:id="rId10"/>
    <sheet name="其他按规定需要公开的表格" sheetId="11" r:id="rId11"/>
  </sheets>
  <definedNames>
    <definedName name="_xlnm._FilterDatabase" localSheetId="2" hidden="1">一般公共预算支出决算功能分类明细表!$A$1:$D$446</definedName>
    <definedName name="_xlnm.Print_Area" localSheetId="8">三公经费决算表!$A$1:$F$10</definedName>
    <definedName name="_xlnm.Print_Area" localSheetId="1">一般公共预算支出决算表!$A$1:I25</definedName>
    <definedName name="_xlnm.Print_Area" localSheetId="4">政府性基金收支决算表!$A$1:G33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F27" authorId="0">
      <text>
        <r>
          <rPr>
            <sz val="9"/>
            <rFont val="宋体"/>
            <charset val="134"/>
          </rPr>
          <t xml:space="preserve">DELL:
债务付息4958
</t>
        </r>
      </text>
    </comment>
  </commentList>
</comments>
</file>

<file path=xl/sharedStrings.xml><?xml version="1.0" encoding="utf-8"?>
<sst xmlns="http://schemas.openxmlformats.org/spreadsheetml/2006/main" count="778" uniqueCount="622">
  <si>
    <t>附表1：</t>
  </si>
  <si>
    <t>湖里区2019年一般公共预算收入决算表</t>
  </si>
  <si>
    <t>单位：万元</t>
  </si>
  <si>
    <t>科目</t>
  </si>
  <si>
    <t>2019年年初预算</t>
  </si>
  <si>
    <t>2019年调整后预算</t>
  </si>
  <si>
    <t>2019年决算数</t>
  </si>
  <si>
    <t>完成调整后预算%</t>
  </si>
  <si>
    <t>2018年决算数</t>
  </si>
  <si>
    <t>比上年自然增长%</t>
  </si>
  <si>
    <t>一、税收收入</t>
  </si>
  <si>
    <t>（一）增值税</t>
  </si>
  <si>
    <t>（二）营业税</t>
  </si>
  <si>
    <t>（三）企业所得税</t>
  </si>
  <si>
    <t>（四）个人所得税</t>
  </si>
  <si>
    <t>（五）资源税</t>
  </si>
  <si>
    <t>（六）城市维护建设税</t>
  </si>
  <si>
    <t>（七）房产税</t>
  </si>
  <si>
    <t>（八）印花税</t>
  </si>
  <si>
    <t>（九）城镇土地使用税</t>
  </si>
  <si>
    <t>（十）土地增值税</t>
  </si>
  <si>
    <t>（十一）耕地占用税</t>
  </si>
  <si>
    <t xml:space="preserve"> (十二)环境保护税</t>
  </si>
  <si>
    <t xml:space="preserve"> (十三)其他税收收入</t>
  </si>
  <si>
    <t>二、非税收入</t>
  </si>
  <si>
    <t>（一）专项收入</t>
  </si>
  <si>
    <t>（二）行政事业性收费收入</t>
  </si>
  <si>
    <t>（三）罚没收入</t>
  </si>
  <si>
    <t xml:space="preserve"> </t>
  </si>
  <si>
    <t>（四）国有资产（资源）有偿使用收入</t>
  </si>
  <si>
    <t>（六）其他收入</t>
  </si>
  <si>
    <t>区级一般公共预算收入合计</t>
  </si>
  <si>
    <t>上划市级收入</t>
  </si>
  <si>
    <t xml:space="preserve">上划中央收入  </t>
  </si>
  <si>
    <t>其中：增值税</t>
  </si>
  <si>
    <t xml:space="preserve">      营业税</t>
  </si>
  <si>
    <t xml:space="preserve">      消费税</t>
  </si>
  <si>
    <t xml:space="preserve">      车辆购置税</t>
  </si>
  <si>
    <t xml:space="preserve">      企业所得税(60%)</t>
  </si>
  <si>
    <t xml:space="preserve">      个人所得税(60%)</t>
  </si>
  <si>
    <t>财  政  总  收  入</t>
  </si>
  <si>
    <t>附表2：</t>
  </si>
  <si>
    <t>湖里区2019年一般公共预算支出决算表</t>
  </si>
  <si>
    <t>2019年
年初预算</t>
  </si>
  <si>
    <t>2019年支出决算数</t>
  </si>
  <si>
    <t>当年预算
支出完成
预算%</t>
  </si>
  <si>
    <t>调整后预算</t>
  </si>
  <si>
    <t>上级专项</t>
  </si>
  <si>
    <t>预算总计</t>
  </si>
  <si>
    <t>支出决算数</t>
  </si>
  <si>
    <t>上级专项及上年结余支出</t>
  </si>
  <si>
    <t>当年预算
支出</t>
  </si>
  <si>
    <t>(1)</t>
  </si>
  <si>
    <t>(2)</t>
  </si>
  <si>
    <t>(3)</t>
  </si>
  <si>
    <t>(4)=(2)+(3)</t>
  </si>
  <si>
    <t>(5)=(6)+(7)</t>
  </si>
  <si>
    <t>(6)</t>
  </si>
  <si>
    <t>(7)</t>
  </si>
  <si>
    <t>(8)=(7)/(2)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</si>
  <si>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</si>
  <si>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</si>
  <si>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</si>
  <si>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</si>
  <si>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</si>
  <si>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</si>
  <si>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</si>
  <si>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</si>
  <si>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</si>
  <si>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</si>
  <si>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</si>
  <si>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</si>
  <si>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</si>
  <si>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</si>
  <si>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</si>
  <si>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</si>
  <si>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</si>
  <si>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</si>
  <si>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十八、灾害防治及应急管理支出</t>
  </si>
  <si>
    <t>十九、预备费</t>
  </si>
  <si>
    <t>二十、其他支出</t>
  </si>
  <si>
    <t>二十一、债务付息支出</t>
  </si>
  <si>
    <t>支出合计</t>
  </si>
  <si>
    <t>说明：</t>
  </si>
  <si>
    <t>附表3：</t>
  </si>
  <si>
    <t>湖里区2019年一般公共预算支出决算表
（编列到支出功能分类项级科目）</t>
  </si>
  <si>
    <t>支出功能分类科目</t>
  </si>
  <si>
    <t>其中：上级专项及上年结余支出</t>
  </si>
  <si>
    <t>当年预算支出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</si>
  <si>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</si>
  <si>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</si>
  <si>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</si>
  <si>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</si>
  <si>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人大代表履职能力提升</t>
  </si>
  <si>
    <t xml:space="preserve">      代表工作</t>
  </si>
  <si>
    <t xml:space="preserve">      其他人大事务支出</t>
  </si>
  <si>
    <t xml:space="preserve">    政协事务</t>
  </si>
  <si>
    <t xml:space="preserve">      机关服务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</si>
  <si>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</si>
  <si>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</si>
  <si>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</si>
  <si>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</si>
  <si>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</si>
  <si>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专项业务活动</t>
  </si>
  <si>
    <t xml:space="preserve">      信访事务</t>
  </si>
  <si>
    <t xml:space="preserve">      事业运行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</si>
  <si>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</si>
  <si>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</si>
  <si>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</si>
  <si>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</si>
  <si>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</si>
  <si>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</si>
  <si>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</si>
  <si>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</si>
  <si>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</si>
  <si>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</si>
  <si>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财政委托业务支出</t>
  </si>
  <si>
    <t xml:space="preserve">      其他财政事务支出</t>
  </si>
  <si>
    <t xml:space="preserve">    税收事务</t>
  </si>
  <si>
    <t xml:space="preserve">      代扣代收代征税款手续费</t>
  </si>
  <si>
    <t xml:space="preserve">      协税护税</t>
  </si>
  <si>
    <t xml:space="preserve">    审计事务</t>
  </si>
  <si>
    <t xml:space="preserve">    人力资源事务</t>
  </si>
  <si>
    <t xml:space="preserve">      引进人才费用</t>
  </si>
  <si>
    <t xml:space="preserve">    纪检监察事务</t>
  </si>
  <si>
    <t xml:space="preserve">      大案要案查处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</si>
  <si>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</si>
  <si>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</si>
  <si>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</si>
  <si>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</si>
  <si>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知识产权事务</t>
  </si>
  <si>
    <t xml:space="preserve">      其他知识产权事务支出</t>
  </si>
  <si>
    <t xml:space="preserve">    工商行政管理事务</t>
  </si>
  <si>
    <t xml:space="preserve">      其他工商行政管理事务</t>
  </si>
  <si>
    <t xml:space="preserve">    民族事务</t>
  </si>
  <si>
    <t xml:space="preserve">      民族工作专项</t>
  </si>
  <si>
    <t xml:space="preserve">    宗教事务</t>
  </si>
  <si>
    <t xml:space="preserve">       其他宗教事务支出</t>
  </si>
  <si>
    <t xml:space="preserve">    港澳台侨事务</t>
  </si>
  <si>
    <t xml:space="preserve">      台湾事务</t>
  </si>
  <si>
    <t xml:space="preserve">      其他港澳台侨事务支出</t>
  </si>
  <si>
    <t xml:space="preserve">    档案事务</t>
  </si>
  <si>
    <t xml:space="preserve">       档案馆</t>
  </si>
  <si>
    <t xml:space="preserve">    民主党派及工商联事务</t>
  </si>
  <si>
    <t xml:space="preserve">       行政运行</t>
  </si>
  <si>
    <t xml:space="preserve">       其他民主党派及工商联事务支出</t>
  </si>
  <si>
    <t xml:space="preserve">    群众团体事务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</si>
  <si>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</si>
  <si>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</si>
  <si>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</si>
  <si>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</si>
  <si>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</si>
  <si>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</si>
  <si>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</si>
  <si>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</si>
  <si>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</si>
  <si>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宗教事务</t>
  </si>
  <si>
    <t xml:space="preserve">     其他统战事务支出</t>
  </si>
  <si>
    <t xml:space="preserve">    其他共产党事务支出</t>
  </si>
  <si>
    <t xml:space="preserve">      其他共产党事务支出</t>
  </si>
  <si>
    <t xml:space="preserve">   市场监督管理事务</t>
  </si>
  <si>
    <t xml:space="preserve">     一般行政管理事务</t>
  </si>
  <si>
    <t xml:space="preserve">    其他一般公共服务支出</t>
  </si>
  <si>
    <t xml:space="preserve">      其他一般公共服务支出</t>
  </si>
  <si>
    <t xml:space="preserve">    国防动员</t>
  </si>
  <si>
    <t xml:space="preserve">      兵役征集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</si>
  <si>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</si>
  <si>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</si>
  <si>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</si>
  <si>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</si>
  <si>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其他国防支出（款）</t>
  </si>
  <si>
    <t xml:space="preserve">      其他国防支出(项)</t>
  </si>
  <si>
    <t xml:space="preserve">    公安</t>
  </si>
  <si>
    <t xml:space="preserve">      治安管理</t>
  </si>
  <si>
    <t xml:space="preserve">      信息化建设</t>
  </si>
  <si>
    <t xml:space="preserve">      其他公安支出</t>
  </si>
  <si>
    <t xml:space="preserve">    检察</t>
  </si>
  <si>
    <t xml:space="preserve">      查办和预防职务犯罪</t>
  </si>
  <si>
    <t xml:space="preserve">      检查监督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</si>
  <si>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</si>
  <si>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</si>
  <si>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</si>
  <si>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</si>
  <si>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</si>
  <si>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</si>
  <si>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</si>
  <si>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</si>
  <si>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</si>
  <si>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</si>
  <si>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社区矫正</t>
  </si>
  <si>
    <t xml:space="preserve">    其他公共安全支出</t>
  </si>
  <si>
    <t xml:space="preserve">       其他公共安全支出(项)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</si>
  <si>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</si>
  <si>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</si>
  <si>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</si>
  <si>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</si>
  <si>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</si>
  <si>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</si>
  <si>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</si>
  <si>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</si>
  <si>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特殊教育</t>
  </si>
  <si>
    <t xml:space="preserve">      特殊学校教育</t>
  </si>
  <si>
    <t xml:space="preserve">      其他特殊教育支出</t>
  </si>
  <si>
    <t xml:space="preserve">    教育费附加安排的支出</t>
  </si>
  <si>
    <t xml:space="preserve">      城市中小学校舍建设</t>
  </si>
  <si>
    <t xml:space="preserve">      城市中小学教学设施</t>
  </si>
  <si>
    <t xml:space="preserve">      其他教育费附加安排的支出</t>
  </si>
  <si>
    <t xml:space="preserve">    其他教育支出（款）</t>
  </si>
  <si>
    <t xml:space="preserve">      其他教育支出（项）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</si>
  <si>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</si>
  <si>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</si>
  <si>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</si>
  <si>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其他技术研究与开发支出</t>
  </si>
  <si>
    <t xml:space="preserve">    科学技术普及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</si>
  <si>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</si>
  <si>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</si>
  <si>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</si>
  <si>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</si>
  <si>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</si>
  <si>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  文化</t>
  </si>
  <si>
    <t xml:space="preserve">      图书馆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</si>
  <si>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</si>
  <si>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</si>
  <si>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</si>
  <si>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</si>
  <si>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旅游行业业务管理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</si>
  <si>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</si>
  <si>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</si>
  <si>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</si>
  <si>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</si>
  <si>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</si>
  <si>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</si>
  <si>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</si>
  <si>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</si>
  <si>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</si>
  <si>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</si>
  <si>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新闻通讯</t>
  </si>
  <si>
    <t xml:space="preserve">      版权管理</t>
  </si>
  <si>
    <t xml:space="preserve">    其他文化体育与传媒支出</t>
  </si>
  <si>
    <t xml:space="preserve">     宣传文化发展专项支出</t>
  </si>
  <si>
    <t xml:space="preserve">      其他文化体育与传媒支出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</si>
  <si>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</si>
  <si>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</si>
  <si>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</si>
  <si>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</si>
  <si>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</si>
  <si>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</si>
  <si>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</si>
  <si>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</si>
  <si>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</si>
  <si>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</si>
  <si>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</si>
  <si>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</si>
  <si>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</si>
  <si>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</si>
  <si>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</si>
  <si>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</si>
  <si>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</si>
  <si>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</si>
  <si>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</si>
  <si>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</si>
  <si>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</si>
  <si>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</si>
  <si>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</si>
  <si>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</si>
  <si>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</si>
  <si>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</si>
  <si>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</si>
  <si>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</si>
  <si>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</si>
  <si>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职业技能鉴定补贴</t>
  </si>
  <si>
    <t xml:space="preserve">      就业见习补贴</t>
  </si>
  <si>
    <t xml:space="preserve">      其他就业补助支出</t>
  </si>
  <si>
    <t xml:space="preserve">    抚恤</t>
  </si>
  <si>
    <t xml:space="preserve">      死亡抚恤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</si>
  <si>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</si>
  <si>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</si>
  <si>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</si>
  <si>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</si>
  <si>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</si>
  <si>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</si>
  <si>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</si>
  <si>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</si>
  <si>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军队移交政府的离退休干部管理机构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</si>
  <si>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</si>
  <si>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</si>
  <si>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</si>
  <si>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</si>
  <si>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</si>
  <si>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</si>
  <si>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</si>
  <si>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</si>
  <si>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</si>
  <si>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</si>
  <si>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</si>
  <si>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</si>
  <si>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</si>
  <si>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</si>
  <si>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</si>
  <si>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</si>
  <si>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</si>
  <si>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</si>
  <si>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</si>
  <si>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</si>
  <si>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</si>
  <si>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</si>
  <si>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</si>
  <si>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 城市特困人员救助供养支出</t>
  </si>
  <si>
    <t xml:space="preserve">    其他生活救助</t>
  </si>
  <si>
    <t xml:space="preserve">      其他城市生活救助</t>
  </si>
  <si>
    <t xml:space="preserve">    财政对基本养老保险基金的补助</t>
  </si>
  <si>
    <t xml:space="preserve">      财政对城乡居民基本养老保险基金的补助</t>
  </si>
  <si>
    <t xml:space="preserve">    退役军人管理事务</t>
  </si>
  <si>
    <t xml:space="preserve">     行政运行</t>
  </si>
  <si>
    <t xml:space="preserve">     拥军优属</t>
  </si>
  <si>
    <t xml:space="preserve">    其他社会保障和就业支出</t>
  </si>
  <si>
    <t xml:space="preserve">      其他社会保障和就业支出</t>
  </si>
  <si>
    <t>八、医疗卫生与计划生育支出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</si>
  <si>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</si>
  <si>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</si>
  <si>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</si>
  <si>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</si>
  <si>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基层医疗卫生机构</t>
  </si>
  <si>
    <t xml:space="preserve">      城市社区卫生机构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</si>
  <si>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</si>
  <si>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</si>
  <si>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</si>
  <si>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</si>
  <si>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</si>
  <si>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</si>
  <si>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</si>
  <si>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</si>
  <si>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</si>
  <si>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</si>
  <si>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</si>
  <si>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</si>
  <si>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</si>
  <si>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</si>
  <si>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 食品安全事务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</si>
  <si>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</si>
  <si>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</si>
  <si>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</si>
  <si>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</si>
  <si>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</si>
  <si>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财政城乡居民基本医疗保险基金的补助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</si>
  <si>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</si>
  <si>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</si>
  <si>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</si>
  <si>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</si>
  <si>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老龄卫生健康事务（款）</t>
  </si>
  <si>
    <t xml:space="preserve">     老龄卫生健康事务（项）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</si>
  <si>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</si>
  <si>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</si>
  <si>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</si>
  <si>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污染防治</t>
  </si>
  <si>
    <t xml:space="preserve">      其他污染防治支出</t>
  </si>
  <si>
    <t xml:space="preserve">    城乡社区管理事务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</si>
  <si>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</si>
  <si>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</si>
  <si>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</si>
  <si>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</si>
  <si>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</si>
  <si>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</si>
  <si>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</si>
  <si>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</si>
  <si>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</si>
  <si>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</si>
  <si>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</si>
  <si>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</si>
  <si>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  农业</t>
  </si>
  <si>
    <t xml:space="preserve">      病虫害控制</t>
  </si>
  <si>
    <t xml:space="preserve">      农产品质量安全</t>
  </si>
  <si>
    <t xml:space="preserve">      农业行业业务管理</t>
  </si>
  <si>
    <t xml:space="preserve">      农业生产支持补贴</t>
  </si>
  <si>
    <t xml:space="preserve">      农业组织化与产业化经营</t>
  </si>
  <si>
    <t xml:space="preserve">      其他农业支出</t>
  </si>
  <si>
    <t xml:space="preserve">    林业和草原</t>
  </si>
  <si>
    <t xml:space="preserve">     动植物保护</t>
  </si>
  <si>
    <t xml:space="preserve">     防灾减灾</t>
  </si>
  <si>
    <t xml:space="preserve">      其他林业支出</t>
  </si>
  <si>
    <t xml:space="preserve">    水利</t>
  </si>
  <si>
    <t xml:space="preserve">      水资源节约管理与保护</t>
  </si>
  <si>
    <t xml:space="preserve">      防汛</t>
  </si>
  <si>
    <t xml:space="preserve">    扶贫</t>
  </si>
  <si>
    <t xml:space="preserve">      其他扶贫支出</t>
  </si>
  <si>
    <t xml:space="preserve">    其他农林水事务支出</t>
  </si>
  <si>
    <t xml:space="preserve">      其他农林水事务支出</t>
  </si>
  <si>
    <t xml:space="preserve">    公路水路运输</t>
  </si>
  <si>
    <t xml:space="preserve">      其他公路水路运输支出</t>
  </si>
  <si>
    <t>十三、资源勘探信息等支出</t>
  </si>
  <si>
    <t xml:space="preserve">    制造业</t>
  </si>
  <si>
    <t xml:space="preserve">     其他制造业支出</t>
  </si>
  <si>
    <t xml:space="preserve">    安全生产监管</t>
  </si>
  <si>
    <t xml:space="preserve">      其他安全生产监管支出</t>
  </si>
  <si>
    <t xml:space="preserve">    支持中小企业发展和管理支出</t>
  </si>
  <si>
    <t xml:space="preserve">       中小企业发展专项</t>
  </si>
  <si>
    <t xml:space="preserve">       其他支持中小企业发展和管理支出</t>
  </si>
  <si>
    <t xml:space="preserve">    其他资源勘探信息等支出</t>
  </si>
  <si>
    <t xml:space="preserve">      其他资源勘探信息等支出</t>
  </si>
  <si>
    <t xml:space="preserve">    商业流通事务</t>
  </si>
  <si>
    <t xml:space="preserve">      市场监测及信息管理</t>
  </si>
  <si>
    <t xml:space="preserve">      其他商业流通事务支出</t>
  </si>
  <si>
    <t xml:space="preserve">   涉外发展服务支出</t>
  </si>
  <si>
    <t xml:space="preserve">      其他涉外发展服务支出</t>
  </si>
  <si>
    <t>十五、自然资源海洋气象等支出</t>
  </si>
  <si>
    <t xml:space="preserve">    自然资源事务</t>
  </si>
  <si>
    <t xml:space="preserve">      其他自然资源事务支出</t>
  </si>
  <si>
    <t xml:space="preserve">    海洋管理事务</t>
  </si>
  <si>
    <t xml:space="preserve">      海洋调查评价</t>
  </si>
  <si>
    <t xml:space="preserve">      海岛和海域保护</t>
  </si>
  <si>
    <t>十六、住房保障支出</t>
  </si>
  <si>
    <t xml:space="preserve">    保障性安居工程支出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</si>
  <si>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</si>
  <si>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</si>
  <si>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</si>
  <si>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购房补贴</t>
  </si>
  <si>
    <t>十七、粮油物资储备</t>
  </si>
  <si>
    <t xml:space="preserve">    粮油事务</t>
  </si>
  <si>
    <t xml:space="preserve">      其他粮油事务支出</t>
  </si>
  <si>
    <t xml:space="preserve">    应急管理事务</t>
  </si>
  <si>
    <t xml:space="preserve">       一般行政管理事务</t>
  </si>
  <si>
    <t xml:space="preserve">      安全监管</t>
  </si>
  <si>
    <t xml:space="preserve">    消防事务</t>
  </si>
  <si>
    <t xml:space="preserve">    自然灾害救灾及恢复重建支出</t>
  </si>
  <si>
    <t>十八、其他支出</t>
  </si>
  <si>
    <t xml:space="preserve">    其他支出</t>
  </si>
  <si>
    <t xml:space="preserve">        其他支出</t>
  </si>
  <si>
    <t>十九、债务付息支出</t>
  </si>
  <si>
    <t xml:space="preserve">    地方政府一般债务付息支出</t>
  </si>
  <si>
    <t xml:space="preserve">      地方政府一般债券付息支出</t>
  </si>
  <si>
    <t>二十、债务发行费用支出</t>
  </si>
  <si>
    <t xml:space="preserve">    地方政府一般债务发行费用支出</t>
  </si>
  <si>
    <t>一般公共预算支出合计</t>
  </si>
  <si>
    <t>附表4：</t>
  </si>
  <si>
    <t>湖里区2019年一般公共预算基本支出决算表
（编列到支出经济分类款级科目）</t>
  </si>
  <si>
    <t>支出经济分类科目</t>
  </si>
  <si>
    <t>一、工资福利支出</t>
  </si>
  <si>
    <t xml:space="preserve">  其中： 工资奖金津补贴</t>
  </si>
  <si>
    <t xml:space="preserve">        社会保障缴费</t>
  </si>
  <si>
    <t xml:space="preserve">        住房公积金</t>
  </si>
  <si>
    <t xml:space="preserve">        其他工资福利支出</t>
  </si>
  <si>
    <t>二、商品和服务支出</t>
  </si>
  <si>
    <t xml:space="preserve">   其中：办公费</t>
  </si>
  <si>
    <t xml:space="preserve">         会议费</t>
  </si>
  <si>
    <t xml:space="preserve">         培训费</t>
  </si>
  <si>
    <t xml:space="preserve">         专用材料购置费</t>
  </si>
  <si>
    <t xml:space="preserve">         委托业务费</t>
  </si>
  <si>
    <t xml:space="preserve">         公务接待费</t>
  </si>
  <si>
    <t xml:space="preserve">         因公出国（境）费用</t>
  </si>
  <si>
    <t xml:space="preserve">         公务用车运行维护费</t>
  </si>
  <si>
    <t xml:space="preserve">         维修(护)费</t>
  </si>
  <si>
    <t xml:space="preserve">         其他商品和服务支出</t>
  </si>
  <si>
    <t>三、机关资本性支出（一）</t>
  </si>
  <si>
    <t xml:space="preserve">  其中： 房屋建筑物构建</t>
  </si>
  <si>
    <t xml:space="preserve">        基础设施建设</t>
  </si>
  <si>
    <t xml:space="preserve">        公务用车购置</t>
  </si>
  <si>
    <t xml:space="preserve">        土地征迁补偿和安置支出</t>
  </si>
  <si>
    <t xml:space="preserve">        设备购置</t>
  </si>
  <si>
    <t xml:space="preserve">        大型修缮</t>
  </si>
  <si>
    <t xml:space="preserve">        其他资本性支出</t>
  </si>
  <si>
    <t>四、对事业单位经常性补助</t>
  </si>
  <si>
    <t xml:space="preserve">   其中：工资福利支出</t>
  </si>
  <si>
    <t xml:space="preserve">         商品和服务支出</t>
  </si>
  <si>
    <t xml:space="preserve">        其他对企事业单位的补贴</t>
  </si>
  <si>
    <t>五、对事业单位资本性补助</t>
  </si>
  <si>
    <t xml:space="preserve">   其中：资本性支出（一）</t>
  </si>
  <si>
    <t xml:space="preserve">        资本性支出（二）</t>
  </si>
  <si>
    <t>六、对企业补助</t>
  </si>
  <si>
    <t xml:space="preserve">   其中： 费用补贴</t>
  </si>
  <si>
    <t xml:space="preserve">         利息补贴</t>
  </si>
  <si>
    <t xml:space="preserve">         其他对企业补助</t>
  </si>
  <si>
    <t>七、对个人和家庭的补助</t>
  </si>
  <si>
    <t xml:space="preserve">    其中：社会福利和救助</t>
  </si>
  <si>
    <t xml:space="preserve">         助学金</t>
  </si>
  <si>
    <t xml:space="preserve">         个人农业审核补贴</t>
  </si>
  <si>
    <t xml:space="preserve">         离退休费</t>
  </si>
  <si>
    <t xml:space="preserve">         其他对个人和家庭补助</t>
  </si>
  <si>
    <t>七、其他支出</t>
  </si>
  <si>
    <t xml:space="preserve">    其中：赠与</t>
  </si>
  <si>
    <t xml:space="preserve">         国家赔偿费用支出</t>
  </si>
  <si>
    <t xml:space="preserve">         对民间非营利组织和群众性自治组织补贴</t>
  </si>
  <si>
    <t xml:space="preserve">         其他支出</t>
  </si>
  <si>
    <t>附表5：</t>
  </si>
  <si>
    <t xml:space="preserve">湖里区2019年政府性基金收入决算表 </t>
  </si>
  <si>
    <t>增长%</t>
  </si>
  <si>
    <t>一、残疾人就业保障金收入</t>
  </si>
  <si>
    <t>二、水土保持基金收入</t>
  </si>
  <si>
    <t>收入合计</t>
  </si>
  <si>
    <t>附表6：</t>
  </si>
  <si>
    <t>湖里区2019年政府性基金支出决算表                                       (编列到支出功能分类项级科目)</t>
  </si>
  <si>
    <t>科     目</t>
  </si>
  <si>
    <t>2019年预算调整数</t>
  </si>
  <si>
    <t>其中：上级专项和上年结余支出</t>
  </si>
  <si>
    <t>一、文化旅游体育与传媒支出</t>
  </si>
  <si>
    <t xml:space="preserve">    国家电影事业发展专项资金安排的支出</t>
  </si>
  <si>
    <t xml:space="preserve">        其他国家电影事业发展专项资金支出</t>
  </si>
  <si>
    <t>二、城乡社区支出</t>
  </si>
  <si>
    <t xml:space="preserve">    国有土地使用权出让收入安排的支出</t>
  </si>
  <si>
    <t xml:space="preserve">        征地和拆迁补偿支出</t>
  </si>
  <si>
    <t xml:space="preserve">        土地开发支出</t>
  </si>
  <si>
    <t xml:space="preserve">        城市建设支出</t>
  </si>
  <si>
    <t xml:space="preserve">        其他国有土地使用权出让收入安排的支出</t>
  </si>
  <si>
    <t xml:space="preserve">    国有土地收益基金及对应专项债务收入安排的支出</t>
  </si>
  <si>
    <t>二、其他支出</t>
  </si>
  <si>
    <t xml:space="preserve">    彩票公益金安排的支出</t>
  </si>
  <si>
    <t xml:space="preserve">        用于社会福利的彩票公益金支出</t>
  </si>
  <si>
    <t xml:space="preserve">       用于体育事业的彩票公益金支出</t>
  </si>
  <si>
    <t xml:space="preserve">      用于残疾人事业的彩票公益金支出</t>
  </si>
  <si>
    <t xml:space="preserve">    其他政府性基金安排的支出</t>
  </si>
  <si>
    <t xml:space="preserve">        其他政府性基金及对应专项债务收入安排的支出</t>
  </si>
  <si>
    <t xml:space="preserve">        其他政府性基金债务付息支出</t>
  </si>
  <si>
    <t>三、债务付息支出</t>
  </si>
  <si>
    <t xml:space="preserve">        地方政府专项债务付息支出</t>
  </si>
  <si>
    <t>四、债务发行费用支出</t>
  </si>
  <si>
    <t xml:space="preserve">        地方政府专项债务发行费用支出</t>
  </si>
  <si>
    <t>合    计</t>
  </si>
  <si>
    <t>附表7：</t>
  </si>
  <si>
    <t xml:space="preserve">湖里区2019年国有资本经营收支决算表                                                          </t>
  </si>
  <si>
    <t>完成预算%</t>
  </si>
  <si>
    <t>一、收入—利润收入</t>
  </si>
  <si>
    <t>二、支出—其他国有资本经营预算支出</t>
  </si>
  <si>
    <t>附表8：</t>
  </si>
  <si>
    <t>湖里区2019年国有资本经营支出决算表                                                          （编列到支出功能分类项级科目）</t>
  </si>
  <si>
    <t xml:space="preserve">    国有资本经营支出合计</t>
  </si>
  <si>
    <t xml:space="preserve">   其他国有资本经营预算支出(款)</t>
  </si>
  <si>
    <t xml:space="preserve">     其他国有资本经营预算支出(项)</t>
  </si>
  <si>
    <t>附表9：</t>
  </si>
  <si>
    <t>湖里区2019年一般公共预算收支决算平衡表</t>
  </si>
  <si>
    <t>收       入</t>
  </si>
  <si>
    <t>决算数</t>
  </si>
  <si>
    <t>支        出</t>
  </si>
  <si>
    <t>一、一般公共预算收入</t>
  </si>
  <si>
    <t>一、一般公共预算支出</t>
  </si>
  <si>
    <t>二、上级补助收入</t>
  </si>
  <si>
    <t>二、上解上级支出</t>
  </si>
  <si>
    <t xml:space="preserve">  （一）返还性收入</t>
  </si>
  <si>
    <t xml:space="preserve">  （一）体制上解支出</t>
  </si>
  <si>
    <t xml:space="preserve">  （二）一般性转移支付收入</t>
  </si>
  <si>
    <t xml:space="preserve">  （二）专项上解支出</t>
  </si>
  <si>
    <t xml:space="preserve">  （三）专项转移支付收入</t>
  </si>
  <si>
    <t>三、安排预算稳定调节基金</t>
  </si>
  <si>
    <t>三、上年结余</t>
  </si>
  <si>
    <t>四、债务转贷收入</t>
  </si>
  <si>
    <t>五、调入预算周转金</t>
  </si>
  <si>
    <t>六、调入预算稳定调节基金</t>
  </si>
  <si>
    <t>七、调入资金</t>
  </si>
  <si>
    <t xml:space="preserve">  （一）政府性基金调入</t>
  </si>
  <si>
    <t xml:space="preserve">  （二）国有资本经营调入</t>
  </si>
  <si>
    <t xml:space="preserve">  （三）其他调入</t>
  </si>
  <si>
    <t>收  入  总  计</t>
  </si>
  <si>
    <t>支  出  总  计</t>
  </si>
  <si>
    <t>年  终  结  余</t>
  </si>
  <si>
    <t>其中：结转结余</t>
  </si>
  <si>
    <t>附表10：</t>
  </si>
  <si>
    <t>湖里区2019年度地方政府债务余额情况决算表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</si>
  <si>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</si>
  <si>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</si>
  <si>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</si>
  <si>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</si>
  <si>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</si>
  <si>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</si>
  <si>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</si>
  <si>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专项债券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</si>
  <si>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</si>
  <si>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</si>
  <si>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</si>
  <si>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</si>
  <si>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</si>
  <si>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年末地方政府债务限额</t>
  </si>
  <si>
    <t>本年地方政府债务付息支出</t>
  </si>
  <si>
    <t>附表11：</t>
  </si>
  <si>
    <t xml:space="preserve"> 湖里区2019年“三公”经费决算表</t>
  </si>
  <si>
    <t>项   目</t>
  </si>
  <si>
    <t>2019年预算数</t>
  </si>
  <si>
    <t>比年初预算数
增减</t>
  </si>
  <si>
    <t>原因</t>
  </si>
  <si>
    <t>合   计</t>
  </si>
  <si>
    <t>一、因公出国（境）费用</t>
  </si>
  <si>
    <t>一是2018年度团组延期至2019年出行；二是2019年市级招商任务新增出国招商团组，故相应增加费用</t>
  </si>
  <si>
    <t>二、公务接待费</t>
  </si>
  <si>
    <t>部门接待任务增加</t>
  </si>
  <si>
    <t>三、公务用车购置及运行维护费支出</t>
  </si>
  <si>
    <t xml:space="preserve">    其中：公务用车购置</t>
  </si>
  <si>
    <t>部分更新购置车辆计划推迟</t>
  </si>
  <si>
    <t xml:space="preserve">          公务用车运行维护费</t>
  </si>
  <si>
    <t>实施公车改革，压缩公车运行维护费用</t>
  </si>
  <si>
    <t>附表12</t>
  </si>
  <si>
    <t>湖里区2019年社会保险基金收入调整表</t>
  </si>
  <si>
    <t>年初预算数</t>
  </si>
  <si>
    <t>预算调整数</t>
  </si>
  <si>
    <t>调整后预算数</t>
  </si>
  <si>
    <t>一、企业职工基本养老保险基金收入</t>
  </si>
  <si>
    <t>二、城乡居民基本养老保险基金收入</t>
  </si>
  <si>
    <t>三、机关事业单位基本养老保险基金收入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</si>
  <si>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</si>
  <si>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</si>
  <si>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</si>
  <si>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</si>
  <si>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八、生育保险基金收入</t>
  </si>
  <si>
    <t>附表13</t>
  </si>
  <si>
    <t>湖里区2019年社会保险基金支出调整表</t>
  </si>
  <si>
    <t>一、企业职工基本养老保险基金支出</t>
  </si>
  <si>
    <t>二、城乡居民基本养老保险基金支出</t>
  </si>
  <si>
    <t>三、机关事业单位基本养老保险基金支出</t>
  </si>
  <si>
    <t>四、城镇职工基本医疗保险基金支出</t>
  </si>
  <si>
    <t>五、城乡居民基本医疗保险基金支出</t>
  </si>
  <si>
    <t>六、工伤保险基金支出</t>
  </si>
  <si>
    <t>七、失业保险基金支出</t>
  </si>
  <si>
    <t>八、生育保险基金支出</t>
  </si>
  <si>
    <t>附注：我区未发生社保基金收支预算。</t>
  </si>
  <si>
    <t>附表14</t>
  </si>
  <si>
    <t>其他按规定需编制的报表</t>
  </si>
  <si>
    <t>一般公共预算税收返还和转移支付表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</si>
  <si>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年决算数</t>
    </r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</si>
  <si>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年初预算数</t>
    </r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</si>
  <si>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年预算调整数</t>
    </r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</si>
  <si>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年决算数</t>
    </r>
  </si>
  <si>
    <t>一、返还性支出</t>
  </si>
  <si>
    <t>二、一般性转移支付支出</t>
  </si>
  <si>
    <t>三、专项转移支付支出</t>
  </si>
  <si>
    <t>注：区级没有下一级预算，没有对下级政府的一般公共预算税收返还和转移支付</t>
  </si>
  <si>
    <t>政府性基金预算转移支付表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</si>
</sst>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  <numFmt numFmtId="177" formatCode="#,##0.00_ "/>
    <numFmt numFmtId="178" formatCode="#,##0.0_ "/>
    <numFmt numFmtId="179" formatCode="0.00_ "/>
    <numFmt numFmtId="180" formatCode="_ * #,##0.00_ ;_ * \-#,##0.00_ ;_ * &quot;-&quot;_ ;_ @_ "/>
  </numFmts>
  <fonts count="57">
    <font>
      <sz val="11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4"/>
      <color indexed="8"/>
      <name val="仿宋"/>
      <charset val="134"/>
    </font>
    <font>
      <sz val="20"/>
      <name val="黑体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b/>
      <sz val="12"/>
      <name val="黑体"/>
      <charset val="134"/>
    </font>
    <font>
      <b/>
      <sz val="12"/>
      <name val="黑体"/>
      <charset val="134"/>
    </font>
    <font>
      <b/>
      <sz val="11"/>
      <color indexed="8"/>
      <name val="宋体"/>
      <charset val="134"/>
    </font>
    <font>
      <b/>
      <sz val="12"/>
      <name val="Times New Roman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宋体"/>
      <charset val="134"/>
    </font>
    <font>
      <sz val="10.5"/>
      <color rgb="FF555555"/>
      <name val="Microsoft YaHei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4"/>
      <color indexed="8"/>
      <name val="仿宋_GB2312"/>
      <charset val="134"/>
    </font>
    <font>
      <sz val="11"/>
      <name val="仿宋_GB2312"/>
      <charset val="134"/>
    </font>
    <font>
      <b/>
      <sz val="11"/>
      <color indexed="8"/>
      <name val="仿宋_GB2312"/>
      <charset val="134"/>
    </font>
    <font>
      <b/>
      <sz val="11"/>
      <color indexed="8"/>
      <name val="黑体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2"/>
      <name val="Arial MT"/>
      <charset val="134"/>
    </font>
    <font>
      <b/>
      <sz val="10"/>
      <color indexed="8"/>
      <name val="黑体"/>
      <charset val="134"/>
    </font>
    <font>
      <sz val="10"/>
      <name val="Times New Roman"/>
      <charset val="134"/>
    </font>
    <font>
      <b/>
      <sz val="11"/>
      <color indexed="8"/>
      <name val="Times New Roman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5" fillId="18" borderId="40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2" borderId="39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1" borderId="37" applyNumberFormat="0" applyAlignment="0" applyProtection="0">
      <alignment vertical="center"/>
    </xf>
    <xf numFmtId="0" fontId="54" fillId="11" borderId="40" applyNumberFormat="0" applyAlignment="0" applyProtection="0">
      <alignment vertical="center"/>
    </xf>
    <xf numFmtId="0" fontId="47" fillId="26" borderId="41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3" fillId="0" borderId="44" applyNumberFormat="0" applyFill="0" applyAlignment="0" applyProtection="0">
      <alignment vertical="center"/>
    </xf>
    <xf numFmtId="0" fontId="50" fillId="0" borderId="42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2" xfId="35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176" fontId="13" fillId="0" borderId="2" xfId="0" applyNumberFormat="1" applyFont="1" applyFill="1" applyBorder="1" applyAlignment="1">
      <alignment vertical="center"/>
    </xf>
    <xf numFmtId="176" fontId="14" fillId="0" borderId="2" xfId="0" applyNumberFormat="1" applyFont="1" applyBorder="1" applyAlignment="1">
      <alignment vertical="center"/>
    </xf>
    <xf numFmtId="10" fontId="14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5" fillId="0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17" fillId="0" borderId="0" xfId="0" applyNumberFormat="1" applyFont="1" applyFill="1" applyAlignment="1" applyProtection="1">
      <alignment horizontal="right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3" fontId="14" fillId="0" borderId="2" xfId="0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176" fontId="14" fillId="0" borderId="7" xfId="0" applyNumberFormat="1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76" fontId="14" fillId="0" borderId="9" xfId="0" applyNumberFormat="1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176" fontId="14" fillId="0" borderId="1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2" borderId="0" xfId="0" applyFont="1" applyFill="1" applyAlignment="1"/>
    <xf numFmtId="0" fontId="20" fillId="2" borderId="0" xfId="0" applyNumberFormat="1" applyFont="1" applyFill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/>
    </xf>
    <xf numFmtId="177" fontId="14" fillId="0" borderId="7" xfId="0" applyNumberFormat="1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178" fontId="14" fillId="0" borderId="9" xfId="0" applyNumberFormat="1" applyFont="1" applyBorder="1" applyAlignment="1">
      <alignment vertical="center"/>
    </xf>
    <xf numFmtId="177" fontId="14" fillId="0" borderId="10" xfId="0" applyNumberFormat="1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176" fontId="14" fillId="0" borderId="23" xfId="0" applyNumberFormat="1" applyFont="1" applyBorder="1" applyAlignment="1">
      <alignment vertical="center"/>
    </xf>
    <xf numFmtId="176" fontId="14" fillId="0" borderId="21" xfId="0" applyNumberFormat="1" applyFont="1" applyBorder="1" applyAlignment="1">
      <alignment vertical="center"/>
    </xf>
    <xf numFmtId="176" fontId="14" fillId="0" borderId="24" xfId="0" applyNumberFormat="1" applyFont="1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176" fontId="14" fillId="0" borderId="27" xfId="0" applyNumberFormat="1" applyFont="1" applyBorder="1" applyAlignment="1">
      <alignment vertical="center"/>
    </xf>
    <xf numFmtId="176" fontId="14" fillId="0" borderId="25" xfId="0" applyNumberFormat="1" applyFont="1" applyBorder="1" applyAlignment="1">
      <alignment vertical="center"/>
    </xf>
    <xf numFmtId="176" fontId="14" fillId="0" borderId="28" xfId="0" applyNumberFormat="1" applyFont="1" applyBorder="1" applyAlignment="1">
      <alignment vertical="center"/>
    </xf>
    <xf numFmtId="0" fontId="21" fillId="2" borderId="0" xfId="0" applyFont="1" applyFill="1" applyAlignment="1" applyProtection="1"/>
    <xf numFmtId="0" fontId="5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2" fillId="2" borderId="0" xfId="0" applyFont="1" applyFill="1" applyAlignment="1"/>
    <xf numFmtId="0" fontId="23" fillId="0" borderId="0" xfId="54" applyFont="1" applyFill="1" applyAlignment="1">
      <alignment vertical="center"/>
    </xf>
    <xf numFmtId="0" fontId="21" fillId="0" borderId="0" xfId="54" applyFont="1" applyAlignment="1"/>
    <xf numFmtId="0" fontId="23" fillId="0" borderId="0" xfId="55" applyFont="1" applyFill="1" applyAlignment="1">
      <alignment horizontal="right" vertical="center" wrapText="1"/>
    </xf>
    <xf numFmtId="0" fontId="21" fillId="0" borderId="0" xfId="55" applyFont="1" applyFill="1" applyAlignment="1">
      <alignment horizontal="right" vertical="center" wrapText="1"/>
    </xf>
    <xf numFmtId="0" fontId="3" fillId="0" borderId="3" xfId="54" applyFont="1" applyFill="1" applyBorder="1" applyAlignment="1">
      <alignment horizontal="center" vertical="center" wrapText="1"/>
    </xf>
    <xf numFmtId="0" fontId="24" fillId="2" borderId="29" xfId="0" applyNumberFormat="1" applyFont="1" applyFill="1" applyBorder="1" applyAlignment="1">
      <alignment horizontal="center" vertical="center" wrapText="1"/>
    </xf>
    <xf numFmtId="0" fontId="24" fillId="2" borderId="30" xfId="0" applyNumberFormat="1" applyFont="1" applyFill="1" applyBorder="1" applyAlignment="1">
      <alignment horizontal="center" vertical="center" wrapText="1"/>
    </xf>
    <xf numFmtId="0" fontId="24" fillId="0" borderId="3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23" fillId="0" borderId="6" xfId="46" applyFont="1" applyBorder="1" applyAlignment="1" applyProtection="1">
      <alignment horizontal="left" vertical="center"/>
      <protection locked="0"/>
    </xf>
    <xf numFmtId="41" fontId="23" fillId="0" borderId="2" xfId="5" applyFont="1" applyFill="1" applyBorder="1" applyAlignment="1">
      <alignment horizontal="center" vertical="center"/>
    </xf>
    <xf numFmtId="179" fontId="23" fillId="0" borderId="2" xfId="5" applyNumberFormat="1" applyFont="1" applyFill="1" applyBorder="1" applyAlignment="1">
      <alignment horizontal="center" vertical="center"/>
    </xf>
    <xf numFmtId="180" fontId="23" fillId="0" borderId="2" xfId="54" applyNumberFormat="1" applyFont="1" applyBorder="1" applyAlignment="1"/>
    <xf numFmtId="0" fontId="21" fillId="0" borderId="32" xfId="0" applyFont="1" applyBorder="1" applyAlignment="1">
      <alignment vertical="center" wrapText="1"/>
    </xf>
    <xf numFmtId="176" fontId="23" fillId="0" borderId="2" xfId="5" applyNumberFormat="1" applyFont="1" applyFill="1" applyBorder="1" applyAlignment="1">
      <alignment horizontal="right" vertical="center"/>
    </xf>
    <xf numFmtId="176" fontId="23" fillId="0" borderId="23" xfId="5" applyNumberFormat="1" applyFont="1" applyFill="1" applyBorder="1" applyAlignment="1">
      <alignment horizontal="right" vertical="center"/>
    </xf>
    <xf numFmtId="9" fontId="23" fillId="0" borderId="7" xfId="5" applyNumberFormat="1" applyFont="1" applyFill="1" applyBorder="1" applyAlignment="1">
      <alignment horizontal="right" vertical="center"/>
    </xf>
    <xf numFmtId="0" fontId="3" fillId="0" borderId="8" xfId="46" applyFont="1" applyBorder="1" applyAlignment="1" applyProtection="1">
      <alignment horizontal="left" vertical="center"/>
      <protection locked="0"/>
    </xf>
    <xf numFmtId="176" fontId="23" fillId="0" borderId="9" xfId="5" applyNumberFormat="1" applyFont="1" applyFill="1" applyBorder="1" applyAlignment="1">
      <alignment horizontal="right" vertical="center"/>
    </xf>
    <xf numFmtId="41" fontId="23" fillId="0" borderId="9" xfId="5" applyFont="1" applyFill="1" applyBorder="1" applyAlignment="1">
      <alignment horizontal="center" vertical="center"/>
    </xf>
    <xf numFmtId="9" fontId="23" fillId="0" borderId="33" xfId="5" applyNumberFormat="1" applyFont="1" applyFill="1" applyBorder="1" applyAlignment="1">
      <alignment horizontal="right" vertical="center"/>
    </xf>
    <xf numFmtId="0" fontId="3" fillId="0" borderId="0" xfId="46" applyFont="1" applyBorder="1" applyAlignment="1" applyProtection="1">
      <alignment horizontal="left" vertical="center"/>
      <protection locked="0"/>
    </xf>
    <xf numFmtId="176" fontId="23" fillId="0" borderId="0" xfId="5" applyNumberFormat="1" applyFont="1" applyFill="1" applyBorder="1" applyAlignment="1">
      <alignment horizontal="right" vertical="center"/>
    </xf>
    <xf numFmtId="179" fontId="23" fillId="0" borderId="0" xfId="5" applyNumberFormat="1" applyFont="1" applyFill="1" applyBorder="1" applyAlignment="1">
      <alignment horizontal="center" vertical="center"/>
    </xf>
    <xf numFmtId="41" fontId="23" fillId="0" borderId="0" xfId="5" applyFont="1" applyFill="1" applyBorder="1" applyAlignment="1">
      <alignment horizontal="center" vertical="center"/>
    </xf>
    <xf numFmtId="179" fontId="23" fillId="0" borderId="0" xfId="54" applyNumberFormat="1" applyFont="1" applyFill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0" fontId="25" fillId="2" borderId="3" xfId="0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25" fillId="2" borderId="6" xfId="0" applyNumberFormat="1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2" borderId="7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176" fontId="26" fillId="2" borderId="2" xfId="52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>
      <alignment horizontal="left" vertical="center" wrapText="1"/>
    </xf>
    <xf numFmtId="176" fontId="27" fillId="2" borderId="2" xfId="52" applyNumberFormat="1" applyFont="1" applyFill="1" applyBorder="1" applyAlignment="1" applyProtection="1">
      <alignment vertical="center"/>
    </xf>
    <xf numFmtId="0" fontId="24" fillId="2" borderId="6" xfId="0" applyNumberFormat="1" applyFont="1" applyFill="1" applyBorder="1" applyAlignment="1">
      <alignment horizontal="left" vertical="center" wrapText="1"/>
    </xf>
    <xf numFmtId="0" fontId="28" fillId="0" borderId="2" xfId="0" applyFont="1" applyBorder="1">
      <alignment vertical="center"/>
    </xf>
    <xf numFmtId="41" fontId="28" fillId="0" borderId="2" xfId="0" applyNumberFormat="1" applyFont="1" applyFill="1" applyBorder="1" applyAlignment="1">
      <alignment horizontal="right" vertical="center" wrapText="1"/>
    </xf>
    <xf numFmtId="49" fontId="0" fillId="2" borderId="6" xfId="52" applyNumberFormat="1" applyFont="1" applyFill="1" applyBorder="1" applyAlignment="1" applyProtection="1">
      <alignment horizontal="left" vertical="center"/>
    </xf>
    <xf numFmtId="177" fontId="12" fillId="0" borderId="7" xfId="0" applyNumberFormat="1" applyFont="1" applyBorder="1" applyAlignment="1">
      <alignment vertical="center"/>
    </xf>
    <xf numFmtId="0" fontId="20" fillId="2" borderId="6" xfId="0" applyNumberFormat="1" applyFont="1" applyFill="1" applyBorder="1" applyAlignment="1">
      <alignment horizontal="left" vertical="center" wrapText="1"/>
    </xf>
    <xf numFmtId="0" fontId="24" fillId="2" borderId="8" xfId="0" applyNumberFormat="1" applyFont="1" applyFill="1" applyBorder="1" applyAlignment="1">
      <alignment horizontal="center" vertical="center" wrapText="1"/>
    </xf>
    <xf numFmtId="0" fontId="29" fillId="0" borderId="9" xfId="0" applyFont="1" applyBorder="1">
      <alignment vertical="center"/>
    </xf>
    <xf numFmtId="176" fontId="12" fillId="0" borderId="9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30" fillId="2" borderId="0" xfId="0" applyFont="1" applyFill="1" applyAlignment="1"/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right" vertical="center"/>
    </xf>
    <xf numFmtId="0" fontId="18" fillId="2" borderId="2" xfId="0" applyFont="1" applyFill="1" applyBorder="1" applyAlignment="1">
      <alignment horizontal="center" vertical="center"/>
    </xf>
    <xf numFmtId="0" fontId="31" fillId="2" borderId="2" xfId="0" applyNumberFormat="1" applyFont="1" applyFill="1" applyBorder="1" applyAlignment="1">
      <alignment horizontal="center" vertical="center"/>
    </xf>
    <xf numFmtId="0" fontId="31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/>
    </xf>
    <xf numFmtId="176" fontId="12" fillId="2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176" fontId="14" fillId="2" borderId="2" xfId="0" applyNumberFormat="1" applyFont="1" applyFill="1" applyBorder="1" applyAlignment="1">
      <alignment vertical="center"/>
    </xf>
    <xf numFmtId="0" fontId="29" fillId="2" borderId="2" xfId="0" applyFont="1" applyFill="1" applyBorder="1" applyAlignment="1">
      <alignment vertical="center"/>
    </xf>
    <xf numFmtId="3" fontId="32" fillId="2" borderId="2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>
      <alignment vertical="center"/>
    </xf>
    <xf numFmtId="0" fontId="33" fillId="2" borderId="2" xfId="0" applyFont="1" applyFill="1" applyBorder="1" applyAlignment="1">
      <alignment vertical="center"/>
    </xf>
    <xf numFmtId="176" fontId="12" fillId="3" borderId="2" xfId="0" applyNumberFormat="1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176" fontId="29" fillId="0" borderId="2" xfId="56" applyNumberFormat="1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176" fontId="14" fillId="0" borderId="35" xfId="0" applyNumberFormat="1" applyFont="1" applyBorder="1" applyAlignment="1">
      <alignment vertical="center"/>
    </xf>
    <xf numFmtId="176" fontId="14" fillId="0" borderId="35" xfId="0" applyNumberFormat="1" applyFont="1" applyFill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176" fontId="12" fillId="0" borderId="9" xfId="0" applyNumberFormat="1" applyFont="1" applyFill="1" applyBorder="1" applyAlignment="1">
      <alignment vertical="center"/>
    </xf>
    <xf numFmtId="179" fontId="0" fillId="0" borderId="0" xfId="0" applyNumberFormat="1" applyFill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7" fontId="14" fillId="0" borderId="32" xfId="0" applyNumberFormat="1" applyFont="1" applyBorder="1" applyAlignment="1">
      <alignment vertical="center"/>
    </xf>
    <xf numFmtId="177" fontId="12" fillId="0" borderId="10" xfId="0" applyNumberFormat="1" applyFont="1" applyBorder="1" applyAlignment="1">
      <alignment vertical="center"/>
    </xf>
    <xf numFmtId="0" fontId="17" fillId="0" borderId="0" xfId="0" applyFont="1" applyFill="1">
      <alignment vertical="center"/>
    </xf>
    <xf numFmtId="0" fontId="23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176" fontId="12" fillId="0" borderId="2" xfId="0" applyNumberFormat="1" applyFont="1" applyFill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12" fillId="0" borderId="36" xfId="0" applyNumberFormat="1" applyFont="1" applyBorder="1" applyAlignment="1">
      <alignment vertical="center"/>
    </xf>
    <xf numFmtId="177" fontId="14" fillId="0" borderId="2" xfId="0" applyNumberFormat="1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9" fillId="0" borderId="8" xfId="0" applyNumberFormat="1" applyFont="1" applyFill="1" applyBorder="1" applyAlignment="1">
      <alignment horizontal="left" vertical="center"/>
    </xf>
    <xf numFmtId="177" fontId="12" fillId="0" borderId="9" xfId="0" applyNumberFormat="1" applyFont="1" applyBorder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国有资本支出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千位分隔 6 4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_2007年地方预算表格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7" xfId="52"/>
    <cellStyle name="常规 2" xfId="53"/>
    <cellStyle name="常规_Sheet6" xfId="54"/>
    <cellStyle name="常规_财政收入预算及执行人大表" xfId="55"/>
    <cellStyle name="常规_厦门财政收支月报（表样）" xfId="56"/>
    <cellStyle name="千位分隔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workbookViewId="0">
      <selection activeCell="D34" sqref="D34"/>
    </sheetView>
  </sheetViews>
  <sheetFormatPr defaultColWidth="9" defaultRowHeight="13.5"/>
  <cols>
    <col min="1" max="1" width="32.375" style="45" customWidth="1"/>
    <col min="2" max="2" width="16.75" style="45" customWidth="1"/>
    <col min="3" max="3" width="17" style="45" customWidth="1"/>
    <col min="4" max="4" width="15.625" style="163" customWidth="1"/>
    <col min="5" max="5" width="19.125" style="45" customWidth="1"/>
    <col min="6" max="6" width="13.625" style="45" customWidth="1"/>
    <col min="7" max="7" width="17.875" style="45" customWidth="1"/>
    <col min="8" max="16381" width="9" style="45"/>
  </cols>
  <sheetData>
    <row r="1" ht="18" customHeight="1" spans="1:1">
      <c r="A1" s="14" t="s">
        <v>0</v>
      </c>
    </row>
    <row r="2" ht="27" customHeight="1" spans="1:7">
      <c r="A2" s="142" t="s">
        <v>1</v>
      </c>
      <c r="B2" s="142"/>
      <c r="C2" s="142"/>
      <c r="D2" s="182"/>
      <c r="E2" s="142"/>
      <c r="F2" s="142"/>
      <c r="G2" s="142"/>
    </row>
    <row r="3" ht="18" customHeight="1" spans="7:7">
      <c r="G3" s="183" t="s">
        <v>2</v>
      </c>
    </row>
    <row r="4" ht="18" customHeight="1" spans="1:9">
      <c r="A4" s="184" t="s">
        <v>3</v>
      </c>
      <c r="B4" s="185" t="s">
        <v>4</v>
      </c>
      <c r="C4" s="185" t="s">
        <v>5</v>
      </c>
      <c r="D4" s="186" t="s">
        <v>6</v>
      </c>
      <c r="E4" s="185" t="s">
        <v>7</v>
      </c>
      <c r="F4" s="187" t="s">
        <v>8</v>
      </c>
      <c r="G4" s="144" t="s">
        <v>9</v>
      </c>
      <c r="I4" s="163"/>
    </row>
    <row r="5" ht="18" customHeight="1" spans="1:7">
      <c r="A5" s="188" t="s">
        <v>10</v>
      </c>
      <c r="B5" s="189">
        <f t="shared" ref="B5" si="0">SUM(B6:B17)</f>
        <v>444900</v>
      </c>
      <c r="C5" s="189">
        <f>SUM(C6:C18)</f>
        <v>444570</v>
      </c>
      <c r="D5" s="189">
        <f>SUM(D6:D18)</f>
        <v>456358</v>
      </c>
      <c r="E5" s="190">
        <f t="shared" ref="E5:E6" si="1">D5/C5*100</f>
        <v>102.65155093686</v>
      </c>
      <c r="F5" s="189">
        <f>SUM(F6:F17)</f>
        <v>457995</v>
      </c>
      <c r="G5" s="191">
        <f t="shared" ref="G5:G9" si="2">ROUND((D5-F5)/F5*100,2)</f>
        <v>-0.36</v>
      </c>
    </row>
    <row r="6" ht="18" customHeight="1" spans="1:7">
      <c r="A6" s="50" t="s">
        <v>11</v>
      </c>
      <c r="B6" s="28">
        <v>142800</v>
      </c>
      <c r="C6" s="28">
        <v>129200</v>
      </c>
      <c r="D6" s="44">
        <v>119230</v>
      </c>
      <c r="E6" s="192">
        <f t="shared" si="1"/>
        <v>92.2832817337461</v>
      </c>
      <c r="F6" s="28">
        <v>126475</v>
      </c>
      <c r="G6" s="192">
        <f t="shared" si="2"/>
        <v>-5.73</v>
      </c>
    </row>
    <row r="7" ht="18" customHeight="1" spans="1:7">
      <c r="A7" s="50" t="s">
        <v>12</v>
      </c>
      <c r="B7" s="28"/>
      <c r="C7" s="28"/>
      <c r="D7" s="44"/>
      <c r="E7" s="192"/>
      <c r="F7" s="28">
        <v>95</v>
      </c>
      <c r="G7" s="192">
        <f t="shared" si="2"/>
        <v>-100</v>
      </c>
    </row>
    <row r="8" ht="18" customHeight="1" spans="1:7">
      <c r="A8" s="50" t="s">
        <v>13</v>
      </c>
      <c r="B8" s="28">
        <v>90000</v>
      </c>
      <c r="C8" s="28">
        <v>92500</v>
      </c>
      <c r="D8" s="44">
        <v>93677</v>
      </c>
      <c r="E8" s="192">
        <f>D8/C8*100</f>
        <v>101.272432432432</v>
      </c>
      <c r="F8" s="28">
        <v>80779</v>
      </c>
      <c r="G8" s="192">
        <f t="shared" si="2"/>
        <v>15.97</v>
      </c>
    </row>
    <row r="9" ht="18" customHeight="1" spans="1:7">
      <c r="A9" s="50" t="s">
        <v>14</v>
      </c>
      <c r="B9" s="28">
        <v>54500</v>
      </c>
      <c r="C9" s="28">
        <v>68500</v>
      </c>
      <c r="D9" s="44">
        <v>89901</v>
      </c>
      <c r="E9" s="192">
        <f>D9/C9*100</f>
        <v>131.242335766423</v>
      </c>
      <c r="F9" s="28">
        <v>61280</v>
      </c>
      <c r="G9" s="192">
        <f t="shared" si="2"/>
        <v>46.71</v>
      </c>
    </row>
    <row r="10" ht="18" customHeight="1" spans="1:7">
      <c r="A10" s="50" t="s">
        <v>15</v>
      </c>
      <c r="B10" s="28"/>
      <c r="C10" s="28">
        <v>4400</v>
      </c>
      <c r="D10" s="44">
        <v>4400</v>
      </c>
      <c r="E10" s="192"/>
      <c r="F10" s="28"/>
      <c r="G10" s="192"/>
    </row>
    <row r="11" ht="18" customHeight="1" spans="1:7">
      <c r="A11" s="50" t="s">
        <v>16</v>
      </c>
      <c r="B11" s="28">
        <v>24620</v>
      </c>
      <c r="C11" s="28">
        <v>24500</v>
      </c>
      <c r="D11" s="44">
        <v>21206</v>
      </c>
      <c r="E11" s="192">
        <f t="shared" ref="E11:E16" si="3">D11/C11*100</f>
        <v>86.5551020408163</v>
      </c>
      <c r="F11" s="28">
        <v>24114</v>
      </c>
      <c r="G11" s="192">
        <f t="shared" ref="G11:G16" si="4">ROUND((D11-F11)/F11*100,2)</f>
        <v>-12.06</v>
      </c>
    </row>
    <row r="12" ht="18" customHeight="1" spans="1:7">
      <c r="A12" s="50" t="s">
        <v>17</v>
      </c>
      <c r="B12" s="28">
        <v>29600</v>
      </c>
      <c r="C12" s="28">
        <v>28600</v>
      </c>
      <c r="D12" s="44">
        <v>29056</v>
      </c>
      <c r="E12" s="192">
        <f t="shared" si="3"/>
        <v>101.594405594406</v>
      </c>
      <c r="F12" s="28">
        <v>25958</v>
      </c>
      <c r="G12" s="192">
        <f t="shared" si="4"/>
        <v>11.93</v>
      </c>
    </row>
    <row r="13" ht="18" customHeight="1" spans="1:7">
      <c r="A13" s="50" t="s">
        <v>18</v>
      </c>
      <c r="B13" s="28">
        <v>13000</v>
      </c>
      <c r="C13" s="28">
        <v>13000</v>
      </c>
      <c r="D13" s="44">
        <v>9746</v>
      </c>
      <c r="E13" s="192">
        <f t="shared" si="3"/>
        <v>74.9692307692308</v>
      </c>
      <c r="F13" s="28">
        <v>13423</v>
      </c>
      <c r="G13" s="192">
        <f t="shared" si="4"/>
        <v>-27.39</v>
      </c>
    </row>
    <row r="14" ht="18" customHeight="1" spans="1:7">
      <c r="A14" s="50" t="s">
        <v>19</v>
      </c>
      <c r="B14" s="28">
        <v>5800</v>
      </c>
      <c r="C14" s="28">
        <v>5200</v>
      </c>
      <c r="D14" s="44">
        <v>3050</v>
      </c>
      <c r="E14" s="192">
        <f t="shared" si="3"/>
        <v>58.6538461538462</v>
      </c>
      <c r="F14" s="28">
        <v>4906</v>
      </c>
      <c r="G14" s="192">
        <f t="shared" si="4"/>
        <v>-37.83</v>
      </c>
    </row>
    <row r="15" ht="18" customHeight="1" spans="1:7">
      <c r="A15" s="50" t="s">
        <v>20</v>
      </c>
      <c r="B15" s="28">
        <v>84500</v>
      </c>
      <c r="C15" s="28">
        <v>78500</v>
      </c>
      <c r="D15" s="44">
        <v>85897</v>
      </c>
      <c r="E15" s="192">
        <f t="shared" si="3"/>
        <v>109.422929936306</v>
      </c>
      <c r="F15" s="28">
        <v>120200</v>
      </c>
      <c r="G15" s="192">
        <f t="shared" si="4"/>
        <v>-28.54</v>
      </c>
    </row>
    <row r="16" ht="18" customHeight="1" spans="1:7">
      <c r="A16" s="50" t="s">
        <v>21</v>
      </c>
      <c r="B16" s="28"/>
      <c r="C16" s="28">
        <v>30</v>
      </c>
      <c r="D16" s="44">
        <v>130</v>
      </c>
      <c r="E16" s="192">
        <f t="shared" si="3"/>
        <v>433.333333333333</v>
      </c>
      <c r="F16" s="28">
        <v>692</v>
      </c>
      <c r="G16" s="192">
        <f t="shared" si="4"/>
        <v>-81.21</v>
      </c>
    </row>
    <row r="17" s="45" customFormat="1" ht="18" customHeight="1" spans="1:7">
      <c r="A17" s="50" t="s">
        <v>22</v>
      </c>
      <c r="B17" s="28">
        <v>80</v>
      </c>
      <c r="C17" s="28">
        <v>120</v>
      </c>
      <c r="D17" s="44">
        <v>30</v>
      </c>
      <c r="E17" s="192"/>
      <c r="F17" s="28">
        <v>73</v>
      </c>
      <c r="G17" s="192"/>
    </row>
    <row r="18" s="45" customFormat="1" ht="18" customHeight="1" spans="1:7">
      <c r="A18" s="50" t="s">
        <v>23</v>
      </c>
      <c r="B18" s="28">
        <v>0</v>
      </c>
      <c r="C18" s="28">
        <v>20</v>
      </c>
      <c r="D18" s="44">
        <v>35</v>
      </c>
      <c r="E18" s="192"/>
      <c r="F18" s="28"/>
      <c r="G18" s="192"/>
    </row>
    <row r="19" ht="18" customHeight="1" spans="1:7">
      <c r="A19" s="188" t="s">
        <v>24</v>
      </c>
      <c r="B19" s="26">
        <f t="shared" ref="B19:C19" si="5">SUM(B20:B24)</f>
        <v>27500</v>
      </c>
      <c r="C19" s="26">
        <f t="shared" si="5"/>
        <v>35300</v>
      </c>
      <c r="D19" s="189">
        <f>SUM(D21:D24)</f>
        <v>39619</v>
      </c>
      <c r="E19" s="190">
        <f t="shared" ref="E19" si="6">D19/C19*100</f>
        <v>112.235127478754</v>
      </c>
      <c r="F19" s="26">
        <f>SUM(F20:F24)</f>
        <v>16778</v>
      </c>
      <c r="G19" s="190">
        <f t="shared" ref="G19" si="7">ROUND((D19-F19)/F19*100,2)</f>
        <v>136.14</v>
      </c>
    </row>
    <row r="20" ht="18" customHeight="1" spans="1:7">
      <c r="A20" s="50" t="s">
        <v>25</v>
      </c>
      <c r="B20" s="193"/>
      <c r="C20" s="28"/>
      <c r="E20" s="192"/>
      <c r="F20" s="28">
        <v>0</v>
      </c>
      <c r="G20" s="192"/>
    </row>
    <row r="21" ht="18" customHeight="1" spans="1:7">
      <c r="A21" s="50" t="s">
        <v>26</v>
      </c>
      <c r="B21" s="28">
        <v>4800</v>
      </c>
      <c r="C21" s="28">
        <v>6200</v>
      </c>
      <c r="D21" s="44">
        <v>6812</v>
      </c>
      <c r="E21" s="192">
        <f t="shared" ref="E21:E25" si="8">D21/C21*100</f>
        <v>109.870967741935</v>
      </c>
      <c r="F21" s="28">
        <v>5896</v>
      </c>
      <c r="G21" s="192">
        <f t="shared" ref="G21:G28" si="9">ROUND((D21-F21)/F21*100,2)</f>
        <v>15.54</v>
      </c>
    </row>
    <row r="22" ht="18" customHeight="1" spans="1:10">
      <c r="A22" s="50" t="s">
        <v>27</v>
      </c>
      <c r="B22" s="28">
        <v>1500</v>
      </c>
      <c r="C22" s="28">
        <v>2800</v>
      </c>
      <c r="D22" s="44">
        <v>2433</v>
      </c>
      <c r="E22" s="192">
        <f t="shared" si="8"/>
        <v>86.8928571428571</v>
      </c>
      <c r="F22" s="28">
        <v>2773</v>
      </c>
      <c r="G22" s="192">
        <f t="shared" si="9"/>
        <v>-12.26</v>
      </c>
      <c r="J22" s="45" t="s">
        <v>28</v>
      </c>
    </row>
    <row r="23" ht="18" customHeight="1" spans="1:7">
      <c r="A23" s="50" t="s">
        <v>29</v>
      </c>
      <c r="B23" s="28">
        <v>21000</v>
      </c>
      <c r="C23" s="28">
        <v>26000</v>
      </c>
      <c r="D23" s="44">
        <v>30011</v>
      </c>
      <c r="E23" s="192">
        <f t="shared" si="8"/>
        <v>115.426923076923</v>
      </c>
      <c r="F23" s="28">
        <v>7789</v>
      </c>
      <c r="G23" s="192">
        <f t="shared" si="9"/>
        <v>285.3</v>
      </c>
    </row>
    <row r="24" ht="18" customHeight="1" spans="1:7">
      <c r="A24" s="50" t="s">
        <v>30</v>
      </c>
      <c r="B24" s="28">
        <v>200</v>
      </c>
      <c r="C24" s="28">
        <v>300</v>
      </c>
      <c r="D24" s="44">
        <v>363</v>
      </c>
      <c r="E24" s="192">
        <f t="shared" si="8"/>
        <v>121</v>
      </c>
      <c r="F24" s="28">
        <v>320</v>
      </c>
      <c r="G24" s="192">
        <f t="shared" si="9"/>
        <v>13.44</v>
      </c>
    </row>
    <row r="25" ht="18" customHeight="1" spans="1:8">
      <c r="A25" s="188" t="s">
        <v>31</v>
      </c>
      <c r="B25" s="26">
        <f>B5+B19</f>
        <v>472400</v>
      </c>
      <c r="C25" s="26">
        <f>C5+C19</f>
        <v>479870</v>
      </c>
      <c r="D25" s="189">
        <f>D5+D19</f>
        <v>495977</v>
      </c>
      <c r="E25" s="190">
        <f t="shared" si="8"/>
        <v>103.356534061308</v>
      </c>
      <c r="F25" s="26">
        <f>F19+F5</f>
        <v>474773</v>
      </c>
      <c r="G25" s="190">
        <f t="shared" si="9"/>
        <v>4.47</v>
      </c>
      <c r="H25" s="177"/>
    </row>
    <row r="26" s="180" customFormat="1" ht="20.45" customHeight="1" spans="1:7">
      <c r="A26" s="194" t="s">
        <v>32</v>
      </c>
      <c r="B26" s="26">
        <v>667350</v>
      </c>
      <c r="C26" s="26">
        <v>652710</v>
      </c>
      <c r="D26" s="189">
        <v>677892</v>
      </c>
      <c r="E26" s="190">
        <f>ROUND(F26/C26*100,2)</f>
        <v>105.09</v>
      </c>
      <c r="F26" s="189">
        <v>685955</v>
      </c>
      <c r="G26" s="190">
        <f t="shared" si="9"/>
        <v>-1.18</v>
      </c>
    </row>
    <row r="27" s="181" customFormat="1" ht="15.75" spans="1:7">
      <c r="A27" s="194" t="s">
        <v>33</v>
      </c>
      <c r="B27" s="26">
        <f t="shared" ref="B27:D27" si="10">SUM(B28:B33)</f>
        <v>902900</v>
      </c>
      <c r="C27" s="26">
        <f t="shared" si="10"/>
        <v>930775</v>
      </c>
      <c r="D27" s="26">
        <f t="shared" si="10"/>
        <v>992396</v>
      </c>
      <c r="E27" s="190">
        <f t="shared" ref="E27:E28" si="11">ROUND(D27/C27*100,2)</f>
        <v>106.62</v>
      </c>
      <c r="F27" s="26">
        <f>SUM(F28:F33)</f>
        <v>852900</v>
      </c>
      <c r="G27" s="190">
        <f t="shared" si="9"/>
        <v>16.36</v>
      </c>
    </row>
    <row r="28" s="180" customFormat="1" ht="15.75" spans="1:7">
      <c r="A28" s="195" t="s">
        <v>34</v>
      </c>
      <c r="B28" s="28">
        <v>357000</v>
      </c>
      <c r="C28" s="28">
        <v>323000</v>
      </c>
      <c r="D28" s="44">
        <v>298075</v>
      </c>
      <c r="E28" s="192">
        <f t="shared" si="11"/>
        <v>92.28</v>
      </c>
      <c r="F28" s="28">
        <v>316188</v>
      </c>
      <c r="G28" s="192">
        <f t="shared" si="9"/>
        <v>-5.73</v>
      </c>
    </row>
    <row r="29" s="180" customFormat="1" ht="15.75" spans="1:7">
      <c r="A29" s="195" t="s">
        <v>35</v>
      </c>
      <c r="B29" s="28"/>
      <c r="C29" s="28"/>
      <c r="D29" s="44"/>
      <c r="E29" s="192"/>
      <c r="F29" s="28">
        <v>237</v>
      </c>
      <c r="G29" s="192"/>
    </row>
    <row r="30" s="180" customFormat="1" ht="15.75" spans="1:7">
      <c r="A30" s="195" t="s">
        <v>36</v>
      </c>
      <c r="B30" s="28">
        <v>4025</v>
      </c>
      <c r="C30" s="28">
        <v>4025</v>
      </c>
      <c r="D30" s="44">
        <v>5203</v>
      </c>
      <c r="E30" s="192">
        <f>ROUND(D30/C30*100,2)</f>
        <v>129.27</v>
      </c>
      <c r="F30" s="28">
        <v>3754</v>
      </c>
      <c r="G30" s="192">
        <f t="shared" ref="G30" si="12">ROUND((D30-F30)/F30*100,2)</f>
        <v>38.6</v>
      </c>
    </row>
    <row r="31" s="180" customFormat="1" ht="15.75" spans="1:7">
      <c r="A31" s="195" t="s">
        <v>37</v>
      </c>
      <c r="B31" s="28"/>
      <c r="C31" s="28"/>
      <c r="D31" s="44">
        <v>700</v>
      </c>
      <c r="E31" s="192"/>
      <c r="F31" s="28"/>
      <c r="G31" s="192"/>
    </row>
    <row r="32" s="180" customFormat="1" ht="15.75" spans="1:7">
      <c r="A32" s="195" t="s">
        <v>38</v>
      </c>
      <c r="B32" s="28">
        <v>337500</v>
      </c>
      <c r="C32" s="28">
        <v>346875</v>
      </c>
      <c r="D32" s="44">
        <v>351289</v>
      </c>
      <c r="E32" s="192">
        <f t="shared" ref="E32:E34" si="13">ROUND(D32/C32*100,2)</f>
        <v>101.27</v>
      </c>
      <c r="F32" s="28">
        <v>302921</v>
      </c>
      <c r="G32" s="192">
        <f t="shared" ref="G32:G34" si="14">ROUND((D32-F32)/F32*100,2)</f>
        <v>15.97</v>
      </c>
    </row>
    <row r="33" s="180" customFormat="1" ht="15.75" spans="1:7">
      <c r="A33" s="195" t="s">
        <v>39</v>
      </c>
      <c r="B33" s="28">
        <v>204375</v>
      </c>
      <c r="C33" s="28">
        <v>256875</v>
      </c>
      <c r="D33" s="44">
        <v>337129</v>
      </c>
      <c r="E33" s="192">
        <f t="shared" si="13"/>
        <v>131.24</v>
      </c>
      <c r="F33" s="28">
        <v>229800</v>
      </c>
      <c r="G33" s="192">
        <f t="shared" si="14"/>
        <v>46.71</v>
      </c>
    </row>
    <row r="34" s="181" customFormat="1" ht="16.5" spans="1:7">
      <c r="A34" s="196" t="s">
        <v>40</v>
      </c>
      <c r="B34" s="139">
        <f t="shared" ref="B34:D34" si="15">B25+B26+B27</f>
        <v>2042650</v>
      </c>
      <c r="C34" s="139">
        <f t="shared" si="15"/>
        <v>2063355</v>
      </c>
      <c r="D34" s="139">
        <f t="shared" si="15"/>
        <v>2166265</v>
      </c>
      <c r="E34" s="197">
        <f t="shared" si="13"/>
        <v>104.99</v>
      </c>
      <c r="F34" s="139">
        <f>F25+F26+F27</f>
        <v>2013628</v>
      </c>
      <c r="G34" s="197">
        <f t="shared" si="14"/>
        <v>7.58</v>
      </c>
    </row>
  </sheetData>
  <mergeCells count="1">
    <mergeCell ref="A2:G2"/>
  </mergeCells>
  <printOptions horizontalCentered="1"/>
  <pageMargins left="0.313888888888889" right="0" top="0.354166666666667" bottom="0" header="0.313888888888889" footer="0.118055555555556"/>
  <pageSetup paperSize="9" scale="9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opLeftCell="A13" workbookViewId="0">
      <selection activeCell="B28" sqref="B28"/>
    </sheetView>
  </sheetViews>
  <sheetFormatPr defaultColWidth="9" defaultRowHeight="18" customHeight="1"/>
  <cols>
    <col min="1" max="1" width="28.125" style="45" customWidth="1"/>
    <col min="2" max="2" width="13.5" style="45" customWidth="1"/>
    <col min="3" max="3" width="12.625" style="45" customWidth="1"/>
    <col min="4" max="5" width="12.625" style="163" customWidth="1"/>
    <col min="6" max="6" width="12.875" style="163" customWidth="1"/>
    <col min="7" max="7" width="14" style="163" customWidth="1"/>
    <col min="8" max="9" width="12.625" style="45" customWidth="1"/>
    <col min="10" max="16384" width="9" style="45"/>
  </cols>
  <sheetData>
    <row r="1" customHeight="1" spans="1:1">
      <c r="A1" s="14" t="s">
        <v>41</v>
      </c>
    </row>
    <row r="2" ht="27" customHeight="1" spans="1:9">
      <c r="A2" s="142" t="s">
        <v>42</v>
      </c>
      <c r="B2" s="142"/>
      <c r="C2" s="142"/>
      <c r="D2" s="142"/>
      <c r="E2" s="142"/>
      <c r="F2" s="142"/>
      <c r="G2" s="142"/>
      <c r="H2" s="142"/>
      <c r="I2" s="142"/>
    </row>
    <row r="3" customHeight="1" spans="9:9">
      <c r="I3" s="46" t="s">
        <v>2</v>
      </c>
    </row>
    <row r="4" customHeight="1" spans="1:9">
      <c r="A4" s="47" t="s">
        <v>3</v>
      </c>
      <c r="B4" s="48" t="s">
        <v>43</v>
      </c>
      <c r="C4" s="48" t="s">
        <v>5</v>
      </c>
      <c r="D4" s="48"/>
      <c r="E4" s="48"/>
      <c r="F4" s="48" t="s">
        <v>44</v>
      </c>
      <c r="G4" s="48"/>
      <c r="H4" s="48"/>
      <c r="I4" s="49" t="s">
        <v>45</v>
      </c>
    </row>
    <row r="5" ht="30" customHeight="1" spans="1:9">
      <c r="A5" s="164"/>
      <c r="B5" s="165"/>
      <c r="C5" s="165" t="s">
        <v>46</v>
      </c>
      <c r="D5" s="39" t="s">
        <v>47</v>
      </c>
      <c r="E5" s="39" t="s">
        <v>48</v>
      </c>
      <c r="F5" s="39" t="s">
        <v>49</v>
      </c>
      <c r="G5" s="39" t="s">
        <v>50</v>
      </c>
      <c r="H5" s="165" t="s">
        <v>51</v>
      </c>
      <c r="I5" s="175"/>
    </row>
    <row r="6" ht="30" customHeight="1" spans="1:9">
      <c r="A6" s="164"/>
      <c r="B6" s="166" t="s">
        <v>52</v>
      </c>
      <c r="C6" s="166" t="s">
        <v>53</v>
      </c>
      <c r="D6" s="167" t="s">
        <v>54</v>
      </c>
      <c r="E6" s="167" t="s">
        <v>55</v>
      </c>
      <c r="F6" s="167" t="s">
        <v>56</v>
      </c>
      <c r="G6" s="167" t="s">
        <v>57</v>
      </c>
      <c r="H6" s="166" t="s">
        <v>58</v>
      </c>
      <c r="I6" s="176" t="s">
        <v>59</v>
      </c>
    </row>
    <row r="7" ht="18.95" customHeight="1" spans="1:9">
      <c r="A7" s="50" t="s">
        <v>60</v>
      </c>
      <c r="B7" s="28">
        <v>70683</v>
      </c>
      <c r="C7" s="28">
        <f>E7-D7</f>
        <v>75727</v>
      </c>
      <c r="D7" s="44">
        <v>1142</v>
      </c>
      <c r="E7" s="44">
        <v>76869</v>
      </c>
      <c r="F7" s="44">
        <v>72660</v>
      </c>
      <c r="G7" s="44">
        <v>1436</v>
      </c>
      <c r="H7" s="28">
        <f>F7-G7</f>
        <v>71224</v>
      </c>
      <c r="I7" s="67">
        <f>H7/C7*100</f>
        <v>94.0536400491238</v>
      </c>
    </row>
    <row r="8" ht="18.95" customHeight="1" spans="1:11">
      <c r="A8" s="50" t="s">
        <v>61</v>
      </c>
      <c r="B8" s="28">
        <v>782</v>
      </c>
      <c r="C8" s="28">
        <f t="shared" ref="C8:C23" si="0">E8-D8</f>
        <v>1654</v>
      </c>
      <c r="D8" s="44"/>
      <c r="E8" s="44">
        <v>1654</v>
      </c>
      <c r="F8" s="44">
        <v>2179</v>
      </c>
      <c r="G8" s="44">
        <v>29</v>
      </c>
      <c r="H8" s="28">
        <f t="shared" ref="H8:H28" si="1">F8-G8</f>
        <v>2150</v>
      </c>
      <c r="I8" s="67">
        <f t="shared" ref="I8" si="2">H8/C8*100</f>
        <v>129.987908101572</v>
      </c>
      <c r="K8" s="177"/>
    </row>
    <row r="9" ht="18.95" customHeight="1" spans="1:9">
      <c r="A9" s="50" t="s">
        <v>62</v>
      </c>
      <c r="B9" s="28">
        <v>35497</v>
      </c>
      <c r="C9" s="28">
        <f t="shared" si="0"/>
        <v>35510</v>
      </c>
      <c r="D9" s="44">
        <v>340</v>
      </c>
      <c r="E9" s="44">
        <v>35850</v>
      </c>
      <c r="F9" s="44">
        <v>32182</v>
      </c>
      <c r="G9" s="44">
        <v>340</v>
      </c>
      <c r="H9" s="28">
        <f t="shared" si="1"/>
        <v>31842</v>
      </c>
      <c r="I9" s="67">
        <f t="shared" ref="I9" si="3">H9/C9*100</f>
        <v>89.6705153477894</v>
      </c>
    </row>
    <row r="10" ht="18.95" customHeight="1" spans="1:9">
      <c r="A10" s="50" t="s">
        <v>63</v>
      </c>
      <c r="B10" s="28">
        <v>124995</v>
      </c>
      <c r="C10" s="28">
        <f t="shared" si="0"/>
        <v>118890</v>
      </c>
      <c r="D10" s="44">
        <v>15612</v>
      </c>
      <c r="E10" s="44">
        <v>134502</v>
      </c>
      <c r="F10" s="44">
        <v>137383</v>
      </c>
      <c r="G10" s="44">
        <v>4587</v>
      </c>
      <c r="H10" s="28">
        <f t="shared" si="1"/>
        <v>132796</v>
      </c>
      <c r="I10" s="67">
        <f t="shared" ref="I10" si="4">H10/C10*100</f>
        <v>111.69652620069</v>
      </c>
    </row>
    <row r="11" ht="18.95" customHeight="1" spans="1:9">
      <c r="A11" s="50" t="s">
        <v>64</v>
      </c>
      <c r="B11" s="28">
        <v>5925</v>
      </c>
      <c r="C11" s="28">
        <f t="shared" si="0"/>
        <v>6017</v>
      </c>
      <c r="D11" s="44">
        <v>44</v>
      </c>
      <c r="E11" s="44">
        <v>6061</v>
      </c>
      <c r="F11" s="44">
        <v>8830</v>
      </c>
      <c r="G11" s="44">
        <v>44</v>
      </c>
      <c r="H11" s="28">
        <f t="shared" si="1"/>
        <v>8786</v>
      </c>
      <c r="I11" s="67">
        <f t="shared" ref="I11:I20" si="5">H11/C11*100</f>
        <v>146.019611101878</v>
      </c>
    </row>
    <row r="12" ht="18.95" customHeight="1" spans="1:9">
      <c r="A12" s="50" t="s">
        <v>65</v>
      </c>
      <c r="B12" s="28">
        <v>5579</v>
      </c>
      <c r="C12" s="28">
        <f t="shared" si="0"/>
        <v>6008</v>
      </c>
      <c r="D12" s="44">
        <v>205</v>
      </c>
      <c r="E12" s="44">
        <v>6213</v>
      </c>
      <c r="F12" s="44">
        <v>6190</v>
      </c>
      <c r="G12" s="44">
        <v>255</v>
      </c>
      <c r="H12" s="28">
        <f t="shared" si="1"/>
        <v>5935</v>
      </c>
      <c r="I12" s="67">
        <f t="shared" si="5"/>
        <v>98.7849533954727</v>
      </c>
    </row>
    <row r="13" ht="18.95" customHeight="1" spans="1:9">
      <c r="A13" s="50" t="s">
        <v>66</v>
      </c>
      <c r="B13" s="28">
        <v>79666</v>
      </c>
      <c r="C13" s="28">
        <f t="shared" si="0"/>
        <v>84326</v>
      </c>
      <c r="D13" s="44">
        <v>3932</v>
      </c>
      <c r="E13" s="44">
        <v>88258</v>
      </c>
      <c r="F13" s="44">
        <v>77913</v>
      </c>
      <c r="G13" s="44">
        <v>4612</v>
      </c>
      <c r="H13" s="28">
        <f t="shared" si="1"/>
        <v>73301</v>
      </c>
      <c r="I13" s="67">
        <f t="shared" si="5"/>
        <v>86.9257405782321</v>
      </c>
    </row>
    <row r="14" ht="18.95" customHeight="1" spans="1:9">
      <c r="A14" s="50" t="s">
        <v>67</v>
      </c>
      <c r="B14" s="28">
        <v>28645</v>
      </c>
      <c r="C14" s="28">
        <f t="shared" si="0"/>
        <v>27312</v>
      </c>
      <c r="D14" s="44">
        <v>2127</v>
      </c>
      <c r="E14" s="44">
        <v>29439</v>
      </c>
      <c r="F14" s="44">
        <v>28792</v>
      </c>
      <c r="G14" s="44">
        <v>2273</v>
      </c>
      <c r="H14" s="28">
        <f t="shared" si="1"/>
        <v>26519</v>
      </c>
      <c r="I14" s="67">
        <f t="shared" si="5"/>
        <v>97.0965143526655</v>
      </c>
    </row>
    <row r="15" ht="18.95" customHeight="1" spans="1:9">
      <c r="A15" s="50" t="s">
        <v>68</v>
      </c>
      <c r="B15" s="28">
        <v>1697</v>
      </c>
      <c r="C15" s="28">
        <f t="shared" si="0"/>
        <v>961</v>
      </c>
      <c r="D15" s="44"/>
      <c r="E15" s="44">
        <v>961</v>
      </c>
      <c r="F15" s="44">
        <v>887</v>
      </c>
      <c r="G15" s="44"/>
      <c r="H15" s="28">
        <f t="shared" si="1"/>
        <v>887</v>
      </c>
      <c r="I15" s="67">
        <f t="shared" si="5"/>
        <v>92.2996878251821</v>
      </c>
    </row>
    <row r="16" ht="18.95" customHeight="1" spans="1:9">
      <c r="A16" s="50" t="s">
        <v>69</v>
      </c>
      <c r="B16" s="28">
        <v>69395</v>
      </c>
      <c r="C16" s="28">
        <f t="shared" si="0"/>
        <v>97267</v>
      </c>
      <c r="D16" s="44">
        <v>1252</v>
      </c>
      <c r="E16" s="44">
        <v>98519</v>
      </c>
      <c r="F16" s="44">
        <v>109569</v>
      </c>
      <c r="G16" s="44">
        <v>589</v>
      </c>
      <c r="H16" s="28">
        <f t="shared" si="1"/>
        <v>108980</v>
      </c>
      <c r="I16" s="67">
        <f t="shared" si="5"/>
        <v>112.042110890641</v>
      </c>
    </row>
    <row r="17" ht="18.95" customHeight="1" spans="1:9">
      <c r="A17" s="50" t="s">
        <v>70</v>
      </c>
      <c r="B17" s="28">
        <v>2444</v>
      </c>
      <c r="C17" s="28">
        <f t="shared" si="0"/>
        <v>3498</v>
      </c>
      <c r="D17" s="44">
        <v>367</v>
      </c>
      <c r="E17" s="44">
        <v>3865</v>
      </c>
      <c r="F17" s="44">
        <v>3960</v>
      </c>
      <c r="G17" s="44">
        <v>590</v>
      </c>
      <c r="H17" s="28">
        <f t="shared" si="1"/>
        <v>3370</v>
      </c>
      <c r="I17" s="67">
        <f t="shared" si="5"/>
        <v>96.3407661520869</v>
      </c>
    </row>
    <row r="18" ht="18.95" customHeight="1" spans="1:9">
      <c r="A18" s="50" t="s">
        <v>71</v>
      </c>
      <c r="B18" s="28"/>
      <c r="C18" s="28">
        <v>0</v>
      </c>
      <c r="D18" s="44"/>
      <c r="E18" s="44">
        <v>0</v>
      </c>
      <c r="F18" s="44"/>
      <c r="G18" s="44"/>
      <c r="H18" s="28">
        <v>0</v>
      </c>
      <c r="I18" s="67">
        <v>0</v>
      </c>
    </row>
    <row r="19" ht="18.95" customHeight="1" spans="1:9">
      <c r="A19" s="50" t="s">
        <v>72</v>
      </c>
      <c r="B19" s="28">
        <v>25701</v>
      </c>
      <c r="C19" s="28">
        <v>25659</v>
      </c>
      <c r="D19" s="168">
        <v>90</v>
      </c>
      <c r="E19" s="44">
        <v>25749</v>
      </c>
      <c r="F19" s="44">
        <v>81341</v>
      </c>
      <c r="G19" s="44">
        <v>156</v>
      </c>
      <c r="H19" s="28">
        <v>81185</v>
      </c>
      <c r="I19" s="67">
        <v>316.399703807631</v>
      </c>
    </row>
    <row r="20" ht="18.95" customHeight="1" spans="1:9">
      <c r="A20" s="50" t="s">
        <v>73</v>
      </c>
      <c r="B20" s="28">
        <v>35</v>
      </c>
      <c r="C20" s="28">
        <f t="shared" si="0"/>
        <v>35</v>
      </c>
      <c r="D20" s="168">
        <v>605</v>
      </c>
      <c r="E20" s="44">
        <v>640</v>
      </c>
      <c r="F20" s="44">
        <v>605</v>
      </c>
      <c r="G20" s="44"/>
      <c r="H20" s="28">
        <f t="shared" si="1"/>
        <v>605</v>
      </c>
      <c r="I20" s="67">
        <f t="shared" si="5"/>
        <v>1728.57142857143</v>
      </c>
    </row>
    <row r="21" ht="18.95" customHeight="1" spans="1:9">
      <c r="A21" s="50" t="s">
        <v>74</v>
      </c>
      <c r="B21" s="28"/>
      <c r="C21" s="28">
        <f t="shared" si="0"/>
        <v>127</v>
      </c>
      <c r="D21" s="168">
        <v>127</v>
      </c>
      <c r="E21" s="44">
        <v>254</v>
      </c>
      <c r="F21" s="44"/>
      <c r="G21" s="44">
        <v>0</v>
      </c>
      <c r="H21" s="28">
        <f t="shared" si="1"/>
        <v>0</v>
      </c>
      <c r="I21" s="67"/>
    </row>
    <row r="22" ht="18.95" customHeight="1" spans="1:9">
      <c r="A22" s="50" t="s">
        <v>75</v>
      </c>
      <c r="B22" s="28"/>
      <c r="C22" s="28">
        <f t="shared" si="0"/>
        <v>0</v>
      </c>
      <c r="D22" s="168">
        <v>343</v>
      </c>
      <c r="E22" s="44">
        <v>343</v>
      </c>
      <c r="F22" s="44">
        <v>994</v>
      </c>
      <c r="G22" s="44">
        <v>549</v>
      </c>
      <c r="H22" s="28">
        <f t="shared" si="1"/>
        <v>445</v>
      </c>
      <c r="I22" s="67" t="e">
        <f t="shared" ref="I22:I23" si="6">H22/C22*100</f>
        <v>#DIV/0!</v>
      </c>
    </row>
    <row r="23" ht="18.95" customHeight="1" spans="1:9">
      <c r="A23" s="50" t="s">
        <v>76</v>
      </c>
      <c r="B23" s="28">
        <v>3470</v>
      </c>
      <c r="C23" s="28">
        <f t="shared" si="0"/>
        <v>3470</v>
      </c>
      <c r="D23" s="44">
        <v>1464</v>
      </c>
      <c r="E23" s="44">
        <v>4934</v>
      </c>
      <c r="F23" s="44">
        <v>3564</v>
      </c>
      <c r="G23" s="44">
        <v>2255</v>
      </c>
      <c r="H23" s="28">
        <f t="shared" si="1"/>
        <v>1309</v>
      </c>
      <c r="I23" s="67">
        <f t="shared" si="6"/>
        <v>37.7233429394813</v>
      </c>
    </row>
    <row r="24" ht="18.95" customHeight="1" spans="1:9">
      <c r="A24" s="50" t="s">
        <v>77</v>
      </c>
      <c r="B24" s="28"/>
      <c r="C24" s="28"/>
      <c r="D24" s="44"/>
      <c r="E24" s="44"/>
      <c r="F24" s="44">
        <v>19</v>
      </c>
      <c r="G24" s="44">
        <v>19</v>
      </c>
      <c r="H24" s="28">
        <f t="shared" si="1"/>
        <v>0</v>
      </c>
      <c r="I24" s="67"/>
    </row>
    <row r="25" ht="18.95" customHeight="1" spans="1:9">
      <c r="A25" s="50" t="s">
        <v>78</v>
      </c>
      <c r="B25" s="28">
        <v>4076</v>
      </c>
      <c r="C25" s="28">
        <f t="shared" ref="C25:C28" si="7">E25-D25</f>
        <v>5514</v>
      </c>
      <c r="D25" s="44"/>
      <c r="E25" s="44">
        <v>5514</v>
      </c>
      <c r="F25" s="44">
        <v>5449</v>
      </c>
      <c r="G25" s="44"/>
      <c r="H25" s="28">
        <f t="shared" si="1"/>
        <v>5449</v>
      </c>
      <c r="I25" s="67"/>
    </row>
    <row r="26" ht="18.95" customHeight="1" spans="1:9">
      <c r="A26" s="50" t="s">
        <v>79</v>
      </c>
      <c r="B26" s="28">
        <v>4800</v>
      </c>
      <c r="C26" s="28">
        <f t="shared" si="7"/>
        <v>800</v>
      </c>
      <c r="D26" s="44"/>
      <c r="E26" s="44">
        <v>800</v>
      </c>
      <c r="F26" s="44"/>
      <c r="G26" s="44"/>
      <c r="H26" s="28">
        <f t="shared" si="1"/>
        <v>0</v>
      </c>
      <c r="I26" s="67">
        <f t="shared" ref="I26:I27" si="8">H26/C26*100</f>
        <v>0</v>
      </c>
    </row>
    <row r="27" ht="18.95" customHeight="1" spans="1:9">
      <c r="A27" s="50" t="s">
        <v>80</v>
      </c>
      <c r="B27" s="28">
        <v>1800</v>
      </c>
      <c r="C27" s="28">
        <f t="shared" si="7"/>
        <v>1037</v>
      </c>
      <c r="D27" s="44"/>
      <c r="E27" s="44">
        <v>1037</v>
      </c>
      <c r="F27" s="44">
        <v>914</v>
      </c>
      <c r="G27" s="44"/>
      <c r="H27" s="28">
        <f t="shared" si="1"/>
        <v>914</v>
      </c>
      <c r="I27" s="67">
        <f t="shared" si="8"/>
        <v>88.1388621022179</v>
      </c>
    </row>
    <row r="28" ht="18.95" customHeight="1" spans="1:9">
      <c r="A28" s="169" t="s">
        <v>81</v>
      </c>
      <c r="B28" s="170">
        <v>11454</v>
      </c>
      <c r="C28" s="28">
        <f t="shared" si="7"/>
        <v>11454</v>
      </c>
      <c r="D28" s="171"/>
      <c r="E28" s="171">
        <v>11454</v>
      </c>
      <c r="F28" s="171">
        <v>11454</v>
      </c>
      <c r="G28" s="171"/>
      <c r="H28" s="28">
        <f t="shared" si="1"/>
        <v>11454</v>
      </c>
      <c r="I28" s="178"/>
    </row>
    <row r="29" ht="18.95" customHeight="1" spans="1:9">
      <c r="A29" s="172" t="s">
        <v>82</v>
      </c>
      <c r="B29" s="139">
        <f>SUM(B7:B28)</f>
        <v>476644</v>
      </c>
      <c r="C29" s="139">
        <v>505266</v>
      </c>
      <c r="D29" s="173">
        <f>SUM(D7:D27)</f>
        <v>27650</v>
      </c>
      <c r="E29" s="173">
        <f ca="1">SUM(E7:E28)-1</f>
        <v>532915</v>
      </c>
      <c r="F29" s="173">
        <f>SUM(F7:F28)</f>
        <v>584885</v>
      </c>
      <c r="G29" s="173">
        <f>SUM(G7:G27)</f>
        <v>17734</v>
      </c>
      <c r="H29" s="139">
        <f>SUM(H7:H28)</f>
        <v>567151</v>
      </c>
      <c r="I29" s="179">
        <f>H29/C29*100</f>
        <v>112.248004021644</v>
      </c>
    </row>
    <row r="30" ht="18.75" hidden="1" customHeight="1" spans="1:7">
      <c r="A30" s="45" t="s">
        <v>83</v>
      </c>
      <c r="D30" s="45"/>
      <c r="E30" s="45"/>
      <c r="F30" s="45"/>
      <c r="G30" s="45"/>
    </row>
    <row r="31" ht="18.75" customHeight="1" spans="4:7">
      <c r="D31" s="45"/>
      <c r="E31" s="45"/>
      <c r="F31" s="45"/>
      <c r="G31" s="45"/>
    </row>
    <row r="32" ht="15" customHeight="1" spans="4:7">
      <c r="D32" s="45"/>
      <c r="E32" s="45"/>
      <c r="F32" s="45"/>
      <c r="G32" s="45"/>
    </row>
    <row r="33" ht="18.75" customHeight="1" spans="4:7">
      <c r="D33" s="45"/>
      <c r="E33" s="45"/>
      <c r="F33" s="45"/>
      <c r="G33" s="45"/>
    </row>
    <row r="34" customHeight="1" spans="6:7">
      <c r="F34" s="45"/>
      <c r="G34" s="45"/>
    </row>
    <row r="35" customHeight="1" spans="6:6">
      <c r="F35" s="174"/>
    </row>
  </sheetData>
  <mergeCells count="11">
    <mergeCell ref="A2:I2"/>
    <mergeCell ref="C4:E4"/>
    <mergeCell ref="F4:H4"/>
    <mergeCell ref="A30:I30"/>
    <mergeCell ref="A31:I31"/>
    <mergeCell ref="A32:I32"/>
    <mergeCell ref="A33:I33"/>
    <mergeCell ref="F34:H34"/>
    <mergeCell ref="A4:A6"/>
    <mergeCell ref="B4:B5"/>
    <mergeCell ref="I4:I5"/>
  </mergeCells>
  <printOptions horizontalCentered="1"/>
  <pageMargins left="0.707638888888889" right="0.707638888888889" top="0.747916666666667" bottom="0.747916666666667" header="0.118055555555556" footer="0"/>
  <pageSetup paperSize="9" scale="97" orientation="landscape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493"/>
  <sheetViews>
    <sheetView topLeftCell="A426" workbookViewId="0">
      <selection activeCell="B441" sqref="B441"/>
    </sheetView>
  </sheetViews>
  <sheetFormatPr defaultColWidth="9" defaultRowHeight="13.5" outlineLevelCol="6"/>
  <cols>
    <col min="1" max="1" width="42.5" customWidth="1"/>
    <col min="2" max="2" width="12.75" customWidth="1"/>
    <col min="3" max="3" width="12.125" customWidth="1"/>
    <col min="4" max="4" width="16" customWidth="1"/>
  </cols>
  <sheetData>
    <row r="1" ht="18.75" spans="1:4">
      <c r="A1" s="146" t="s">
        <v>84</v>
      </c>
      <c r="B1" s="147"/>
      <c r="C1" s="147"/>
      <c r="D1" s="12"/>
    </row>
    <row r="2" ht="25.5" hidden="1" spans="1:4">
      <c r="A2" s="148" t="s">
        <v>85</v>
      </c>
      <c r="B2" s="148"/>
      <c r="C2" s="148"/>
      <c r="D2" s="148"/>
    </row>
    <row r="3" spans="1:4">
      <c r="A3" s="147"/>
      <c r="B3" s="147"/>
      <c r="C3" s="147"/>
      <c r="D3" s="149" t="s">
        <v>2</v>
      </c>
    </row>
    <row r="4" hidden="1" spans="1:4">
      <c r="A4" s="150" t="s">
        <v>86</v>
      </c>
      <c r="B4" s="150" t="s">
        <v>6</v>
      </c>
      <c r="C4" s="150"/>
      <c r="D4" s="150"/>
    </row>
    <row r="5" ht="36" spans="1:4">
      <c r="A5" s="150"/>
      <c r="B5" s="151" t="s">
        <v>49</v>
      </c>
      <c r="C5" s="152" t="s">
        <v>87</v>
      </c>
      <c r="D5" s="152" t="s">
        <v>88</v>
      </c>
    </row>
    <row r="6" ht="15.75" spans="1:4">
      <c r="A6" s="153" t="s">
        <v>60</v>
      </c>
      <c r="B6" s="154">
        <f>B7+B14+B22+B30+B34+B50+B54+B58+B64+B72+B81+B91+B97+B103+B40+B47+B75+B122+B116+B70+B86+B88+B107+B111+B120</f>
        <v>72660</v>
      </c>
      <c r="C6" s="154">
        <f>C7+C14+C22+C30+C34+C50+C54+C58+C64+C72+C81+C91+C97+C103+C40+C47+C75+C122+C116+C70+C107</f>
        <v>1435.6</v>
      </c>
      <c r="D6" s="154">
        <f t="shared" ref="D6:D33" si="0">B6-C6</f>
        <v>71224.4</v>
      </c>
    </row>
    <row r="7" ht="15.75" spans="1:4">
      <c r="A7" s="153" t="s">
        <v>89</v>
      </c>
      <c r="B7" s="154">
        <f>SUM(B8:B13)</f>
        <v>1225</v>
      </c>
      <c r="C7" s="154"/>
      <c r="D7" s="154">
        <f t="shared" si="0"/>
        <v>1225</v>
      </c>
    </row>
    <row r="8" ht="15.75" spans="1:4">
      <c r="A8" s="155" t="s">
        <v>90</v>
      </c>
      <c r="B8" s="156">
        <v>1007</v>
      </c>
      <c r="C8" s="156"/>
      <c r="D8" s="156">
        <f t="shared" si="0"/>
        <v>1007</v>
      </c>
    </row>
    <row r="9" ht="15.75" spans="1:4">
      <c r="A9" s="155" t="s">
        <v>91</v>
      </c>
      <c r="B9" s="156">
        <v>43</v>
      </c>
      <c r="C9" s="157"/>
      <c r="D9" s="156">
        <f t="shared" si="0"/>
        <v>43</v>
      </c>
    </row>
    <row r="10" ht="15.75" spans="1:4">
      <c r="A10" s="155" t="s">
        <v>92</v>
      </c>
      <c r="B10" s="156">
        <v>49</v>
      </c>
      <c r="C10" s="157"/>
      <c r="D10" s="156">
        <f t="shared" si="0"/>
        <v>49</v>
      </c>
    </row>
    <row r="11" ht="15.75" spans="1:4">
      <c r="A11" s="155" t="s">
        <v>93</v>
      </c>
      <c r="B11" s="156"/>
      <c r="C11" s="158"/>
      <c r="D11" s="156">
        <f t="shared" si="0"/>
        <v>0</v>
      </c>
    </row>
    <row r="12" ht="15.75" spans="1:4">
      <c r="A12" s="155" t="s">
        <v>94</v>
      </c>
      <c r="B12" s="156">
        <v>73</v>
      </c>
      <c r="C12" s="157"/>
      <c r="D12" s="156">
        <f t="shared" si="0"/>
        <v>73</v>
      </c>
    </row>
    <row r="13" ht="15.75" spans="1:4">
      <c r="A13" s="155" t="s">
        <v>95</v>
      </c>
      <c r="B13" s="156">
        <v>53</v>
      </c>
      <c r="C13" s="157"/>
      <c r="D13" s="156">
        <f t="shared" si="0"/>
        <v>53</v>
      </c>
    </row>
    <row r="14" ht="15.75" spans="1:4">
      <c r="A14" s="153" t="s">
        <v>96</v>
      </c>
      <c r="B14" s="154">
        <f>SUM(B15:B21)</f>
        <v>794</v>
      </c>
      <c r="C14" s="159"/>
      <c r="D14" s="154">
        <f t="shared" si="0"/>
        <v>794</v>
      </c>
    </row>
    <row r="15" ht="15.75" spans="1:4">
      <c r="A15" s="155" t="s">
        <v>90</v>
      </c>
      <c r="B15" s="156">
        <v>716</v>
      </c>
      <c r="C15" s="156"/>
      <c r="D15" s="156">
        <f t="shared" si="0"/>
        <v>716</v>
      </c>
    </row>
    <row r="16" ht="15.75" spans="1:4">
      <c r="A16" s="155" t="s">
        <v>91</v>
      </c>
      <c r="B16" s="156">
        <v>17</v>
      </c>
      <c r="C16" s="156"/>
      <c r="D16" s="156">
        <f t="shared" si="0"/>
        <v>17</v>
      </c>
    </row>
    <row r="17" ht="15.75" spans="1:4">
      <c r="A17" s="155" t="s">
        <v>97</v>
      </c>
      <c r="B17" s="156"/>
      <c r="C17" s="156"/>
      <c r="D17" s="156">
        <f t="shared" si="0"/>
        <v>0</v>
      </c>
    </row>
    <row r="18" ht="15.75" spans="1:4">
      <c r="A18" s="155" t="s">
        <v>98</v>
      </c>
      <c r="B18" s="156">
        <v>38</v>
      </c>
      <c r="C18" s="156"/>
      <c r="D18" s="156">
        <f t="shared" si="0"/>
        <v>38</v>
      </c>
    </row>
    <row r="19" ht="15.75" spans="1:4">
      <c r="A19" s="155" t="s">
        <v>99</v>
      </c>
      <c r="B19" s="156">
        <v>18</v>
      </c>
      <c r="C19" s="156"/>
      <c r="D19" s="156">
        <f t="shared" si="0"/>
        <v>18</v>
      </c>
    </row>
    <row r="20" ht="15.75" spans="1:4">
      <c r="A20" s="155" t="s">
        <v>100</v>
      </c>
      <c r="B20" s="156"/>
      <c r="C20" s="156"/>
      <c r="D20" s="156">
        <f t="shared" si="0"/>
        <v>0</v>
      </c>
    </row>
    <row r="21" ht="15.75" spans="1:4">
      <c r="A21" s="155" t="s">
        <v>101</v>
      </c>
      <c r="B21" s="156">
        <v>5</v>
      </c>
      <c r="C21" s="156"/>
      <c r="D21" s="156">
        <f t="shared" si="0"/>
        <v>5</v>
      </c>
    </row>
    <row r="22" ht="15.75" spans="1:4">
      <c r="A22" s="153" t="s">
        <v>102</v>
      </c>
      <c r="B22" s="154">
        <f>SUM(B23:B29)</f>
        <v>26708</v>
      </c>
      <c r="C22" s="154">
        <v>8</v>
      </c>
      <c r="D22" s="154">
        <f t="shared" si="0"/>
        <v>26700</v>
      </c>
    </row>
    <row r="23" ht="15.75" spans="1:4">
      <c r="A23" s="155" t="s">
        <v>90</v>
      </c>
      <c r="B23" s="156">
        <v>12247</v>
      </c>
      <c r="C23" s="156"/>
      <c r="D23" s="156">
        <f t="shared" si="0"/>
        <v>12247</v>
      </c>
    </row>
    <row r="24" ht="15.75" spans="1:4">
      <c r="A24" s="155" t="s">
        <v>91</v>
      </c>
      <c r="B24" s="156">
        <v>7143</v>
      </c>
      <c r="C24" s="156"/>
      <c r="D24" s="156">
        <f t="shared" si="0"/>
        <v>7143</v>
      </c>
    </row>
    <row r="25" ht="15.75" spans="1:4">
      <c r="A25" s="155" t="s">
        <v>97</v>
      </c>
      <c r="B25" s="156">
        <v>4208</v>
      </c>
      <c r="C25" s="156"/>
      <c r="D25" s="156">
        <f t="shared" si="0"/>
        <v>4208</v>
      </c>
    </row>
    <row r="26" ht="15.75" spans="1:4">
      <c r="A26" s="155" t="s">
        <v>103</v>
      </c>
      <c r="B26" s="156">
        <v>500</v>
      </c>
      <c r="C26" s="156"/>
      <c r="D26" s="156">
        <f t="shared" si="0"/>
        <v>500</v>
      </c>
    </row>
    <row r="27" ht="15.75" spans="1:4">
      <c r="A27" s="155" t="s">
        <v>104</v>
      </c>
      <c r="B27" s="156">
        <v>306</v>
      </c>
      <c r="C27" s="156">
        <v>8</v>
      </c>
      <c r="D27" s="156">
        <f t="shared" si="0"/>
        <v>298</v>
      </c>
    </row>
    <row r="28" ht="15.75" spans="1:4">
      <c r="A28" s="155" t="s">
        <v>105</v>
      </c>
      <c r="B28" s="156">
        <v>1346</v>
      </c>
      <c r="C28" s="156"/>
      <c r="D28" s="156">
        <f t="shared" si="0"/>
        <v>1346</v>
      </c>
    </row>
    <row r="29" ht="15.75" spans="1:4">
      <c r="A29" s="155" t="s">
        <v>106</v>
      </c>
      <c r="B29" s="156">
        <v>958</v>
      </c>
      <c r="C29" s="156"/>
      <c r="D29" s="156">
        <f t="shared" si="0"/>
        <v>958</v>
      </c>
    </row>
    <row r="30" ht="15.75" spans="1:4">
      <c r="A30" s="153" t="s">
        <v>107</v>
      </c>
      <c r="B30" s="154">
        <f>SUM(B31:B33)</f>
        <v>1656</v>
      </c>
      <c r="C30" s="154">
        <f>SUM(C31:C33)</f>
        <v>153</v>
      </c>
      <c r="D30" s="154">
        <f t="shared" si="0"/>
        <v>1503</v>
      </c>
    </row>
    <row r="31" ht="15.75" spans="1:4">
      <c r="A31" s="155" t="s">
        <v>90</v>
      </c>
      <c r="B31" s="156">
        <v>785</v>
      </c>
      <c r="C31" s="156"/>
      <c r="D31" s="156">
        <f t="shared" si="0"/>
        <v>785</v>
      </c>
    </row>
    <row r="32" ht="15.75" spans="1:4">
      <c r="A32" s="155" t="s">
        <v>108</v>
      </c>
      <c r="B32" s="156">
        <v>150</v>
      </c>
      <c r="C32" s="156">
        <v>150</v>
      </c>
      <c r="D32" s="156">
        <f t="shared" si="0"/>
        <v>0</v>
      </c>
    </row>
    <row r="33" ht="15.75" spans="1:4">
      <c r="A33" s="155" t="s">
        <v>109</v>
      </c>
      <c r="B33" s="156">
        <v>721</v>
      </c>
      <c r="C33" s="156">
        <v>3</v>
      </c>
      <c r="D33" s="156">
        <f t="shared" si="0"/>
        <v>718</v>
      </c>
    </row>
    <row r="34" ht="15.75" spans="1:4">
      <c r="A34" s="153" t="s">
        <v>110</v>
      </c>
      <c r="B34" s="154">
        <f>SUM(B35:B39)</f>
        <v>1359</v>
      </c>
      <c r="C34" s="154">
        <f>SUM(C35:C39)</f>
        <v>0</v>
      </c>
      <c r="D34" s="154">
        <f>SUM(D35:D39)</f>
        <v>1359</v>
      </c>
    </row>
    <row r="35" ht="15.75" spans="1:4">
      <c r="A35" s="155" t="s">
        <v>90</v>
      </c>
      <c r="B35" s="156">
        <v>518</v>
      </c>
      <c r="C35" s="156"/>
      <c r="D35" s="156">
        <f t="shared" ref="D35:D39" si="1">B35</f>
        <v>518</v>
      </c>
    </row>
    <row r="36" ht="15.75" spans="1:4">
      <c r="A36" s="155" t="s">
        <v>111</v>
      </c>
      <c r="B36" s="156">
        <v>62</v>
      </c>
      <c r="C36" s="156"/>
      <c r="D36" s="156">
        <f t="shared" si="1"/>
        <v>62</v>
      </c>
    </row>
    <row r="37" ht="15.75" spans="1:4">
      <c r="A37" s="155" t="s">
        <v>112</v>
      </c>
      <c r="B37" s="156">
        <v>171</v>
      </c>
      <c r="C37" s="156"/>
      <c r="D37" s="156">
        <f t="shared" si="1"/>
        <v>171</v>
      </c>
    </row>
    <row r="38" ht="15.75" spans="1:4">
      <c r="A38" s="155" t="s">
        <v>113</v>
      </c>
      <c r="B38" s="156">
        <v>303</v>
      </c>
      <c r="C38" s="156"/>
      <c r="D38" s="156">
        <f t="shared" si="1"/>
        <v>303</v>
      </c>
    </row>
    <row r="39" ht="15.75" spans="1:4">
      <c r="A39" s="155" t="s">
        <v>114</v>
      </c>
      <c r="B39" s="156">
        <v>305</v>
      </c>
      <c r="C39" s="156"/>
      <c r="D39" s="156">
        <f t="shared" si="1"/>
        <v>305</v>
      </c>
    </row>
    <row r="40" ht="15.75" spans="1:4">
      <c r="A40" s="153" t="s">
        <v>115</v>
      </c>
      <c r="B40" s="154">
        <f>SUM(B41:B46)</f>
        <v>2311</v>
      </c>
      <c r="C40" s="154">
        <f>SUM(C41:C46)</f>
        <v>0</v>
      </c>
      <c r="D40" s="154">
        <f>SUM(D41:D46)</f>
        <v>2311</v>
      </c>
    </row>
    <row r="41" ht="15.75" spans="1:4">
      <c r="A41" s="155" t="s">
        <v>90</v>
      </c>
      <c r="B41" s="156">
        <v>983</v>
      </c>
      <c r="C41" s="156"/>
      <c r="D41" s="156">
        <f t="shared" ref="D41:D46" si="2">B41-C41</f>
        <v>983</v>
      </c>
    </row>
    <row r="42" ht="15.75" spans="1:4">
      <c r="A42" s="155" t="s">
        <v>91</v>
      </c>
      <c r="B42" s="156">
        <v>395</v>
      </c>
      <c r="C42" s="156"/>
      <c r="D42" s="156">
        <f t="shared" si="2"/>
        <v>395</v>
      </c>
    </row>
    <row r="43" ht="15.75" spans="1:4">
      <c r="A43" s="155" t="s">
        <v>97</v>
      </c>
      <c r="B43" s="156">
        <v>19</v>
      </c>
      <c r="C43" s="156"/>
      <c r="D43" s="156">
        <f t="shared" si="2"/>
        <v>19</v>
      </c>
    </row>
    <row r="44" ht="15.75" spans="1:4">
      <c r="A44" s="155" t="s">
        <v>116</v>
      </c>
      <c r="B44" s="156">
        <v>232</v>
      </c>
      <c r="C44" s="156"/>
      <c r="D44" s="156">
        <f t="shared" si="2"/>
        <v>232</v>
      </c>
    </row>
    <row r="45" ht="15.75" spans="1:4">
      <c r="A45" s="155" t="s">
        <v>105</v>
      </c>
      <c r="B45" s="156">
        <v>595</v>
      </c>
      <c r="C45" s="156"/>
      <c r="D45" s="156">
        <f t="shared" si="2"/>
        <v>595</v>
      </c>
    </row>
    <row r="46" ht="15.75" spans="1:4">
      <c r="A46" s="155" t="s">
        <v>117</v>
      </c>
      <c r="B46" s="156">
        <v>87</v>
      </c>
      <c r="C46" s="156"/>
      <c r="D46" s="156">
        <f t="shared" si="2"/>
        <v>87</v>
      </c>
    </row>
    <row r="47" ht="15.75" spans="1:4">
      <c r="A47" s="153" t="s">
        <v>118</v>
      </c>
      <c r="B47" s="154">
        <f>SUM(B48:B49)</f>
        <v>9443</v>
      </c>
      <c r="C47" s="154">
        <f>SUM(C48:C49)</f>
        <v>0</v>
      </c>
      <c r="D47" s="154">
        <f>SUM(D48:D49)</f>
        <v>9443</v>
      </c>
    </row>
    <row r="48" ht="15.75" spans="1:4">
      <c r="A48" s="155" t="s">
        <v>119</v>
      </c>
      <c r="B48" s="156">
        <v>250</v>
      </c>
      <c r="C48" s="156"/>
      <c r="D48" s="156">
        <f t="shared" ref="D48:D57" si="3">B48-C48</f>
        <v>250</v>
      </c>
    </row>
    <row r="49" ht="15.75" spans="1:4">
      <c r="A49" s="155" t="s">
        <v>120</v>
      </c>
      <c r="B49" s="156">
        <v>9193</v>
      </c>
      <c r="C49" s="156"/>
      <c r="D49" s="156">
        <f t="shared" si="3"/>
        <v>9193</v>
      </c>
    </row>
    <row r="50" ht="15.75" spans="1:4">
      <c r="A50" s="153" t="s">
        <v>121</v>
      </c>
      <c r="B50" s="154">
        <f>SUM(B51:B53)</f>
        <v>647</v>
      </c>
      <c r="C50" s="154">
        <f>SUM(C51:C53)</f>
        <v>0</v>
      </c>
      <c r="D50" s="156">
        <f t="shared" si="3"/>
        <v>647</v>
      </c>
    </row>
    <row r="51" ht="15.75" spans="1:4">
      <c r="A51" s="155" t="s">
        <v>90</v>
      </c>
      <c r="B51" s="156">
        <v>256</v>
      </c>
      <c r="C51" s="156"/>
      <c r="D51" s="156">
        <f t="shared" si="3"/>
        <v>256</v>
      </c>
    </row>
    <row r="52" ht="15.75" spans="1:4">
      <c r="A52" s="155" t="s">
        <v>91</v>
      </c>
      <c r="B52" s="156">
        <v>190</v>
      </c>
      <c r="C52" s="156"/>
      <c r="D52" s="156">
        <f t="shared" si="3"/>
        <v>190</v>
      </c>
    </row>
    <row r="53" ht="15.75" spans="1:4">
      <c r="A53" s="155" t="s">
        <v>105</v>
      </c>
      <c r="B53" s="156">
        <v>201</v>
      </c>
      <c r="C53" s="156"/>
      <c r="D53" s="156">
        <f t="shared" si="3"/>
        <v>201</v>
      </c>
    </row>
    <row r="54" ht="15.75" spans="1:4">
      <c r="A54" s="153" t="s">
        <v>122</v>
      </c>
      <c r="B54" s="154">
        <f>SUM(B55:B57)</f>
        <v>1550</v>
      </c>
      <c r="C54" s="154">
        <f>SUM(C55:C57)</f>
        <v>407.6</v>
      </c>
      <c r="D54" s="154">
        <f t="shared" si="3"/>
        <v>1142.4</v>
      </c>
    </row>
    <row r="55" ht="15.75" spans="1:4">
      <c r="A55" s="155" t="s">
        <v>90</v>
      </c>
      <c r="B55" s="156">
        <v>574</v>
      </c>
      <c r="C55" s="156"/>
      <c r="D55" s="156">
        <f t="shared" si="3"/>
        <v>574</v>
      </c>
    </row>
    <row r="56" ht="15.75" spans="1:4">
      <c r="A56" s="155" t="s">
        <v>91</v>
      </c>
      <c r="B56" s="156">
        <v>19</v>
      </c>
      <c r="C56" s="156"/>
      <c r="D56" s="156">
        <f t="shared" si="3"/>
        <v>19</v>
      </c>
    </row>
    <row r="57" ht="15.75" spans="1:4">
      <c r="A57" s="155" t="s">
        <v>123</v>
      </c>
      <c r="B57" s="156">
        <v>957</v>
      </c>
      <c r="C57" s="156">
        <v>407.6</v>
      </c>
      <c r="D57" s="156">
        <f t="shared" si="3"/>
        <v>549.4</v>
      </c>
    </row>
    <row r="58" ht="15.75" spans="1:4">
      <c r="A58" s="153" t="s">
        <v>124</v>
      </c>
      <c r="B58" s="154">
        <f>SUM(B59:B63)</f>
        <v>1460</v>
      </c>
      <c r="C58" s="154">
        <f>SUM(C59:C63)</f>
        <v>0</v>
      </c>
      <c r="D58" s="154">
        <f t="shared" ref="D58:D63" si="4">B58-C58</f>
        <v>1460</v>
      </c>
    </row>
    <row r="59" ht="15.75" spans="1:4">
      <c r="A59" s="155" t="s">
        <v>90</v>
      </c>
      <c r="B59" s="156">
        <v>1193</v>
      </c>
      <c r="C59" s="156"/>
      <c r="D59" s="156">
        <f t="shared" si="4"/>
        <v>1193</v>
      </c>
    </row>
    <row r="60" ht="15.75" spans="1:4">
      <c r="A60" s="155" t="s">
        <v>91</v>
      </c>
      <c r="B60" s="156">
        <v>114</v>
      </c>
      <c r="C60" s="156"/>
      <c r="D60" s="156">
        <f t="shared" si="4"/>
        <v>114</v>
      </c>
    </row>
    <row r="61" ht="15.75" spans="1:4">
      <c r="A61" s="155" t="s">
        <v>97</v>
      </c>
      <c r="B61" s="156"/>
      <c r="C61" s="156"/>
      <c r="D61" s="156">
        <f t="shared" si="4"/>
        <v>0</v>
      </c>
    </row>
    <row r="62" ht="15.75" spans="1:4">
      <c r="A62" s="155" t="s">
        <v>125</v>
      </c>
      <c r="B62" s="156">
        <v>140</v>
      </c>
      <c r="C62" s="156"/>
      <c r="D62" s="156">
        <f t="shared" si="4"/>
        <v>140</v>
      </c>
    </row>
    <row r="63" ht="15.75" spans="1:4">
      <c r="A63" s="155" t="s">
        <v>126</v>
      </c>
      <c r="B63" s="156">
        <v>13</v>
      </c>
      <c r="C63" s="156"/>
      <c r="D63" s="156">
        <f t="shared" si="4"/>
        <v>13</v>
      </c>
    </row>
    <row r="64" ht="15.75" spans="1:4">
      <c r="A64" s="153" t="s">
        <v>127</v>
      </c>
      <c r="B64" s="154">
        <f>SUM(B65:B69)</f>
        <v>6953</v>
      </c>
      <c r="C64" s="154">
        <f>SUM(C65:C69)</f>
        <v>605</v>
      </c>
      <c r="D64" s="154">
        <f>SUM(D65:D69)</f>
        <v>6348</v>
      </c>
    </row>
    <row r="65" ht="15.75" spans="1:4">
      <c r="A65" s="155" t="s">
        <v>90</v>
      </c>
      <c r="B65" s="156">
        <v>1829</v>
      </c>
      <c r="C65" s="156"/>
      <c r="D65" s="156">
        <f t="shared" ref="D65:D71" si="5">B65-C65</f>
        <v>1829</v>
      </c>
    </row>
    <row r="66" ht="15.75" spans="1:4">
      <c r="A66" s="155" t="s">
        <v>91</v>
      </c>
      <c r="B66" s="156">
        <v>5089</v>
      </c>
      <c r="C66" s="156">
        <v>605</v>
      </c>
      <c r="D66" s="156">
        <f t="shared" si="5"/>
        <v>4484</v>
      </c>
    </row>
    <row r="67" ht="15.75" spans="1:4">
      <c r="A67" s="155" t="s">
        <v>97</v>
      </c>
      <c r="B67" s="156"/>
      <c r="C67" s="156"/>
      <c r="D67" s="156">
        <f t="shared" si="5"/>
        <v>0</v>
      </c>
    </row>
    <row r="68" ht="15.75" spans="1:4">
      <c r="A68" s="155" t="s">
        <v>128</v>
      </c>
      <c r="B68" s="156">
        <v>35</v>
      </c>
      <c r="C68" s="156"/>
      <c r="D68" s="156">
        <f t="shared" si="5"/>
        <v>35</v>
      </c>
    </row>
    <row r="69" ht="15.75" spans="1:4">
      <c r="A69" s="155" t="s">
        <v>129</v>
      </c>
      <c r="B69" s="156"/>
      <c r="C69" s="156"/>
      <c r="D69" s="156">
        <f t="shared" si="5"/>
        <v>0</v>
      </c>
    </row>
    <row r="70" ht="15.75" spans="1:4">
      <c r="A70" s="153" t="s">
        <v>130</v>
      </c>
      <c r="B70" s="154">
        <v>270</v>
      </c>
      <c r="C70" s="156">
        <v>222</v>
      </c>
      <c r="D70" s="156">
        <f t="shared" si="5"/>
        <v>48</v>
      </c>
    </row>
    <row r="71" ht="15.75" spans="1:4">
      <c r="A71" s="155" t="s">
        <v>131</v>
      </c>
      <c r="B71" s="156">
        <v>270</v>
      </c>
      <c r="C71" s="156">
        <v>222</v>
      </c>
      <c r="D71" s="156">
        <f t="shared" si="5"/>
        <v>48</v>
      </c>
    </row>
    <row r="72" ht="15.75" hidden="1" spans="1:4">
      <c r="A72" s="153" t="s">
        <v>132</v>
      </c>
      <c r="B72" s="154"/>
      <c r="C72" s="154"/>
      <c r="D72" s="154"/>
    </row>
    <row r="73" ht="15.75" hidden="1" spans="1:4">
      <c r="A73" s="155" t="s">
        <v>91</v>
      </c>
      <c r="B73" s="156"/>
      <c r="C73" s="156"/>
      <c r="D73" s="154"/>
    </row>
    <row r="74" ht="15.75" hidden="1" spans="1:4">
      <c r="A74" s="155" t="s">
        <v>133</v>
      </c>
      <c r="B74" s="156"/>
      <c r="C74" s="156"/>
      <c r="D74" s="154"/>
    </row>
    <row r="75" ht="15.75" spans="1:4">
      <c r="A75" s="153" t="s">
        <v>134</v>
      </c>
      <c r="B75" s="154">
        <f>SUM(B76:B78)</f>
        <v>172</v>
      </c>
      <c r="C75" s="154">
        <f>SUM(C76:C78)</f>
        <v>0</v>
      </c>
      <c r="D75" s="154">
        <f t="shared" ref="D75:D78" si="6">B75-C75</f>
        <v>172</v>
      </c>
    </row>
    <row r="76" ht="15.75" spans="1:4">
      <c r="A76" s="155" t="s">
        <v>90</v>
      </c>
      <c r="B76" s="156">
        <v>128</v>
      </c>
      <c r="C76" s="156"/>
      <c r="D76" s="156">
        <f t="shared" si="6"/>
        <v>128</v>
      </c>
    </row>
    <row r="77" ht="15.75" spans="1:4">
      <c r="A77" s="155" t="s">
        <v>91</v>
      </c>
      <c r="B77" s="156">
        <v>5</v>
      </c>
      <c r="C77" s="156"/>
      <c r="D77" s="156">
        <f t="shared" si="6"/>
        <v>5</v>
      </c>
    </row>
    <row r="78" ht="15.75" spans="1:4">
      <c r="A78" s="155" t="s">
        <v>135</v>
      </c>
      <c r="B78" s="156">
        <v>39</v>
      </c>
      <c r="C78" s="156"/>
      <c r="D78" s="156">
        <f t="shared" si="6"/>
        <v>39</v>
      </c>
    </row>
    <row r="79" ht="15.75" spans="1:4">
      <c r="A79" s="153" t="s">
        <v>136</v>
      </c>
      <c r="B79" s="154"/>
      <c r="C79" s="156"/>
      <c r="D79" s="156">
        <f t="shared" ref="D79:D88" si="7">B79-C79</f>
        <v>0</v>
      </c>
    </row>
    <row r="80" ht="15.75" spans="1:4">
      <c r="A80" s="155" t="s">
        <v>137</v>
      </c>
      <c r="B80" s="156"/>
      <c r="C80" s="156"/>
      <c r="D80" s="156">
        <f t="shared" si="7"/>
        <v>0</v>
      </c>
    </row>
    <row r="81" ht="15.75" spans="1:4">
      <c r="A81" s="153" t="s">
        <v>138</v>
      </c>
      <c r="B81" s="154">
        <f>SUM(B82:B85)</f>
        <v>365</v>
      </c>
      <c r="C81" s="154">
        <f>SUM(C82:C85)</f>
        <v>0</v>
      </c>
      <c r="D81" s="154">
        <f t="shared" si="7"/>
        <v>365</v>
      </c>
    </row>
    <row r="82" ht="15.75" spans="1:4">
      <c r="A82" s="155" t="s">
        <v>90</v>
      </c>
      <c r="B82" s="156">
        <v>198</v>
      </c>
      <c r="C82" s="156"/>
      <c r="D82" s="156">
        <f t="shared" si="7"/>
        <v>198</v>
      </c>
    </row>
    <row r="83" ht="15.75" spans="1:4">
      <c r="A83" s="155" t="s">
        <v>91</v>
      </c>
      <c r="B83" s="156">
        <v>5</v>
      </c>
      <c r="C83" s="156"/>
      <c r="D83" s="156">
        <f t="shared" si="7"/>
        <v>5</v>
      </c>
    </row>
    <row r="84" ht="15.75" spans="1:4">
      <c r="A84" s="155" t="s">
        <v>139</v>
      </c>
      <c r="B84" s="156">
        <v>132</v>
      </c>
      <c r="C84" s="156"/>
      <c r="D84" s="156">
        <f t="shared" si="7"/>
        <v>132</v>
      </c>
    </row>
    <row r="85" ht="15.75" spans="1:4">
      <c r="A85" s="155" t="s">
        <v>140</v>
      </c>
      <c r="B85" s="156">
        <v>30</v>
      </c>
      <c r="C85" s="156"/>
      <c r="D85" s="156">
        <f t="shared" si="7"/>
        <v>30</v>
      </c>
    </row>
    <row r="86" ht="15.75" spans="1:4">
      <c r="A86" s="153" t="s">
        <v>141</v>
      </c>
      <c r="B86" s="154">
        <v>11</v>
      </c>
      <c r="C86" s="156"/>
      <c r="D86" s="156">
        <f t="shared" si="7"/>
        <v>11</v>
      </c>
    </row>
    <row r="87" ht="15.75" spans="1:4">
      <c r="A87" s="155" t="s">
        <v>142</v>
      </c>
      <c r="B87" s="156">
        <v>11</v>
      </c>
      <c r="C87" s="156"/>
      <c r="D87" s="156">
        <f t="shared" si="7"/>
        <v>11</v>
      </c>
    </row>
    <row r="88" ht="15.75" spans="1:4">
      <c r="A88" s="153" t="s">
        <v>143</v>
      </c>
      <c r="B88" s="154">
        <f>SUM(B89:B90)</f>
        <v>101</v>
      </c>
      <c r="C88" s="154">
        <f>SUM(C89:C90)</f>
        <v>0</v>
      </c>
      <c r="D88" s="154">
        <f t="shared" si="7"/>
        <v>101</v>
      </c>
    </row>
    <row r="89" ht="15.75" spans="1:4">
      <c r="A89" s="155" t="s">
        <v>144</v>
      </c>
      <c r="B89" s="156">
        <v>1</v>
      </c>
      <c r="C89" s="156"/>
      <c r="D89" s="156">
        <f t="shared" ref="D89:D96" si="8">B89-C89</f>
        <v>1</v>
      </c>
    </row>
    <row r="90" ht="15.75" spans="1:4">
      <c r="A90" s="155" t="s">
        <v>145</v>
      </c>
      <c r="B90" s="156">
        <v>100</v>
      </c>
      <c r="C90" s="156"/>
      <c r="D90" s="156">
        <f t="shared" si="8"/>
        <v>100</v>
      </c>
    </row>
    <row r="91" ht="15.75" spans="1:4">
      <c r="A91" s="153" t="s">
        <v>146</v>
      </c>
      <c r="B91" s="154">
        <f>SUM(B92:B96)</f>
        <v>1350</v>
      </c>
      <c r="C91" s="154">
        <f>SUM(C92:C96)</f>
        <v>0</v>
      </c>
      <c r="D91" s="154">
        <f t="shared" si="8"/>
        <v>1350</v>
      </c>
    </row>
    <row r="92" ht="15.75" spans="1:4">
      <c r="A92" s="155" t="s">
        <v>90</v>
      </c>
      <c r="B92" s="156">
        <v>393</v>
      </c>
      <c r="C92" s="156"/>
      <c r="D92" s="156">
        <f t="shared" si="8"/>
        <v>393</v>
      </c>
    </row>
    <row r="93" ht="15.75" spans="1:4">
      <c r="A93" s="155" t="s">
        <v>91</v>
      </c>
      <c r="B93" s="156">
        <v>737</v>
      </c>
      <c r="C93" s="156"/>
      <c r="D93" s="156">
        <f t="shared" si="8"/>
        <v>737</v>
      </c>
    </row>
    <row r="94" ht="15.75" spans="1:4">
      <c r="A94" s="155" t="s">
        <v>97</v>
      </c>
      <c r="B94" s="156">
        <v>15</v>
      </c>
      <c r="C94" s="156"/>
      <c r="D94" s="156">
        <f t="shared" si="8"/>
        <v>15</v>
      </c>
    </row>
    <row r="95" ht="15.75" spans="1:4">
      <c r="A95" s="155" t="s">
        <v>105</v>
      </c>
      <c r="B95" s="156">
        <v>12</v>
      </c>
      <c r="C95" s="156"/>
      <c r="D95" s="156">
        <f t="shared" si="8"/>
        <v>12</v>
      </c>
    </row>
    <row r="96" ht="15.75" spans="1:4">
      <c r="A96" s="155" t="s">
        <v>147</v>
      </c>
      <c r="B96" s="156">
        <v>193</v>
      </c>
      <c r="C96" s="156"/>
      <c r="D96" s="156">
        <f t="shared" si="8"/>
        <v>193</v>
      </c>
    </row>
    <row r="97" ht="15.75" spans="1:4">
      <c r="A97" s="153" t="s">
        <v>148</v>
      </c>
      <c r="B97" s="154">
        <f>SUM(B98:B102)</f>
        <v>2457</v>
      </c>
      <c r="C97" s="154">
        <f>SUM(C98:C102)</f>
        <v>0</v>
      </c>
      <c r="D97" s="154">
        <f t="shared" ref="D97:D116" si="9">B97-C97</f>
        <v>2457</v>
      </c>
    </row>
    <row r="98" ht="15.75" spans="1:4">
      <c r="A98" s="155" t="s">
        <v>90</v>
      </c>
      <c r="B98" s="156">
        <v>1272</v>
      </c>
      <c r="C98" s="156"/>
      <c r="D98" s="156">
        <f t="shared" si="9"/>
        <v>1272</v>
      </c>
    </row>
    <row r="99" ht="15.75" spans="1:4">
      <c r="A99" s="155" t="s">
        <v>91</v>
      </c>
      <c r="B99" s="156">
        <v>974</v>
      </c>
      <c r="C99" s="156"/>
      <c r="D99" s="156">
        <f t="shared" si="9"/>
        <v>974</v>
      </c>
    </row>
    <row r="100" ht="15.75" spans="1:4">
      <c r="A100" s="155" t="s">
        <v>97</v>
      </c>
      <c r="B100" s="156">
        <v>113</v>
      </c>
      <c r="C100" s="156"/>
      <c r="D100" s="156">
        <f t="shared" si="9"/>
        <v>113</v>
      </c>
    </row>
    <row r="101" ht="15.75" spans="1:4">
      <c r="A101" s="155" t="s">
        <v>149</v>
      </c>
      <c r="B101" s="156">
        <v>8</v>
      </c>
      <c r="C101" s="156"/>
      <c r="D101" s="156">
        <f t="shared" si="9"/>
        <v>8</v>
      </c>
    </row>
    <row r="102" ht="15.75" spans="1:4">
      <c r="A102" s="155" t="s">
        <v>150</v>
      </c>
      <c r="B102" s="156">
        <v>90</v>
      </c>
      <c r="C102" s="156"/>
      <c r="D102" s="156">
        <f t="shared" si="9"/>
        <v>90</v>
      </c>
    </row>
    <row r="103" ht="15.75" spans="1:4">
      <c r="A103" s="153" t="s">
        <v>151</v>
      </c>
      <c r="B103" s="154">
        <f>SUM(B104:B106)</f>
        <v>4189</v>
      </c>
      <c r="C103" s="154">
        <f>SUM(C104:C106)</f>
        <v>0</v>
      </c>
      <c r="D103" s="154">
        <f t="shared" si="9"/>
        <v>4189</v>
      </c>
    </row>
    <row r="104" ht="15.75" spans="1:4">
      <c r="A104" s="155" t="s">
        <v>90</v>
      </c>
      <c r="B104" s="156">
        <v>957</v>
      </c>
      <c r="C104" s="156"/>
      <c r="D104" s="156">
        <f t="shared" si="9"/>
        <v>957</v>
      </c>
    </row>
    <row r="105" ht="15.75" spans="1:4">
      <c r="A105" s="155" t="s">
        <v>91</v>
      </c>
      <c r="B105" s="156">
        <v>1831</v>
      </c>
      <c r="C105" s="156"/>
      <c r="D105" s="156">
        <f t="shared" si="9"/>
        <v>1831</v>
      </c>
    </row>
    <row r="106" ht="15.75" spans="1:4">
      <c r="A106" s="155" t="s">
        <v>152</v>
      </c>
      <c r="B106" s="156">
        <v>1401</v>
      </c>
      <c r="C106" s="156"/>
      <c r="D106" s="156">
        <f t="shared" si="9"/>
        <v>1401</v>
      </c>
    </row>
    <row r="107" ht="15.75" spans="1:4">
      <c r="A107" s="153" t="s">
        <v>153</v>
      </c>
      <c r="B107" s="154">
        <f>SUM(B108:B110)</f>
        <v>2439</v>
      </c>
      <c r="C107" s="154">
        <f>SUM(C108:C110)</f>
        <v>20</v>
      </c>
      <c r="D107" s="154">
        <f t="shared" si="9"/>
        <v>2419</v>
      </c>
    </row>
    <row r="108" ht="15.75" spans="1:4">
      <c r="A108" s="155" t="s">
        <v>90</v>
      </c>
      <c r="B108" s="156">
        <v>1401</v>
      </c>
      <c r="C108" s="156"/>
      <c r="D108" s="156">
        <f t="shared" si="9"/>
        <v>1401</v>
      </c>
    </row>
    <row r="109" ht="15.75" spans="1:4">
      <c r="A109" s="155" t="s">
        <v>91</v>
      </c>
      <c r="B109" s="156">
        <v>823</v>
      </c>
      <c r="C109" s="156"/>
      <c r="D109" s="156">
        <f t="shared" si="9"/>
        <v>823</v>
      </c>
    </row>
    <row r="110" ht="15.75" spans="1:4">
      <c r="A110" s="155" t="s">
        <v>154</v>
      </c>
      <c r="B110" s="156">
        <v>215</v>
      </c>
      <c r="C110" s="156">
        <v>20</v>
      </c>
      <c r="D110" s="156">
        <f t="shared" si="9"/>
        <v>195</v>
      </c>
    </row>
    <row r="111" ht="15.75" spans="1:4">
      <c r="A111" s="153" t="s">
        <v>155</v>
      </c>
      <c r="B111" s="154">
        <f>SUM(B112:B115)</f>
        <v>592</v>
      </c>
      <c r="C111" s="154">
        <f>SUM(C112:C115)</f>
        <v>0</v>
      </c>
      <c r="D111" s="156">
        <f t="shared" si="9"/>
        <v>592</v>
      </c>
    </row>
    <row r="112" ht="15.75" spans="1:4">
      <c r="A112" s="155" t="s">
        <v>90</v>
      </c>
      <c r="B112" s="156">
        <v>348</v>
      </c>
      <c r="C112" s="156"/>
      <c r="D112" s="156">
        <f t="shared" si="9"/>
        <v>348</v>
      </c>
    </row>
    <row r="113" ht="15.75" spans="1:4">
      <c r="A113" s="155" t="s">
        <v>91</v>
      </c>
      <c r="B113" s="156">
        <v>39</v>
      </c>
      <c r="C113" s="156"/>
      <c r="D113" s="156">
        <f t="shared" si="9"/>
        <v>39</v>
      </c>
    </row>
    <row r="114" ht="15.75" spans="1:4">
      <c r="A114" s="155" t="s">
        <v>156</v>
      </c>
      <c r="B114" s="156">
        <v>202</v>
      </c>
      <c r="C114" s="156"/>
      <c r="D114" s="156">
        <f t="shared" si="9"/>
        <v>202</v>
      </c>
    </row>
    <row r="115" ht="15.75" spans="1:4">
      <c r="A115" s="155" t="s">
        <v>157</v>
      </c>
      <c r="B115" s="156">
        <v>3</v>
      </c>
      <c r="C115" s="156"/>
      <c r="D115" s="156">
        <f t="shared" si="9"/>
        <v>3</v>
      </c>
    </row>
    <row r="116" ht="15.75" spans="1:4">
      <c r="A116" s="153" t="s">
        <v>158</v>
      </c>
      <c r="B116" s="154">
        <f>SUM(B117:B119)</f>
        <v>3254</v>
      </c>
      <c r="C116" s="154">
        <f>SUM(C117:C119)</f>
        <v>20</v>
      </c>
      <c r="D116" s="154">
        <f t="shared" si="9"/>
        <v>3234</v>
      </c>
    </row>
    <row r="117" ht="15.75" spans="1:4">
      <c r="A117" s="155" t="s">
        <v>90</v>
      </c>
      <c r="B117" s="156">
        <v>902</v>
      </c>
      <c r="C117" s="156"/>
      <c r="D117" s="156">
        <f t="shared" ref="D117:D132" si="10">B117-C117</f>
        <v>902</v>
      </c>
    </row>
    <row r="118" ht="15.75" spans="1:4">
      <c r="A118" s="155" t="s">
        <v>91</v>
      </c>
      <c r="B118" s="156">
        <v>1688</v>
      </c>
      <c r="C118" s="156"/>
      <c r="D118" s="156">
        <f t="shared" si="10"/>
        <v>1688</v>
      </c>
    </row>
    <row r="119" ht="15.75" spans="1:4">
      <c r="A119" s="155" t="s">
        <v>159</v>
      </c>
      <c r="B119" s="156">
        <v>664</v>
      </c>
      <c r="C119" s="156">
        <v>20</v>
      </c>
      <c r="D119" s="156">
        <f t="shared" si="10"/>
        <v>644</v>
      </c>
    </row>
    <row r="120" ht="15.75" spans="1:4">
      <c r="A120" s="153" t="s">
        <v>160</v>
      </c>
      <c r="B120" s="154">
        <v>1445</v>
      </c>
      <c r="C120" s="156"/>
      <c r="D120" s="154">
        <f t="shared" si="10"/>
        <v>1445</v>
      </c>
    </row>
    <row r="121" ht="15.75" spans="1:4">
      <c r="A121" s="155" t="s">
        <v>161</v>
      </c>
      <c r="B121" s="156">
        <v>1445</v>
      </c>
      <c r="C121" s="156"/>
      <c r="D121" s="156">
        <f t="shared" si="10"/>
        <v>1445</v>
      </c>
    </row>
    <row r="122" ht="15.75" spans="1:4">
      <c r="A122" s="153" t="s">
        <v>162</v>
      </c>
      <c r="B122" s="154">
        <v>1909</v>
      </c>
      <c r="C122" s="154"/>
      <c r="D122" s="154">
        <f t="shared" si="10"/>
        <v>1909</v>
      </c>
    </row>
    <row r="123" ht="15.75" spans="1:4">
      <c r="A123" s="155" t="s">
        <v>163</v>
      </c>
      <c r="B123" s="156">
        <v>1909</v>
      </c>
      <c r="C123" s="156"/>
      <c r="D123" s="156">
        <f t="shared" si="10"/>
        <v>1909</v>
      </c>
    </row>
    <row r="124" ht="15.75" spans="1:4">
      <c r="A124" s="153" t="s">
        <v>61</v>
      </c>
      <c r="B124" s="154">
        <v>2179</v>
      </c>
      <c r="C124" s="154">
        <v>29</v>
      </c>
      <c r="D124" s="154">
        <f t="shared" si="10"/>
        <v>2150</v>
      </c>
    </row>
    <row r="125" ht="15.75" spans="1:4">
      <c r="A125" s="153" t="s">
        <v>164</v>
      </c>
      <c r="B125" s="154">
        <f>SUM(B126:B130)</f>
        <v>2179</v>
      </c>
      <c r="C125" s="154">
        <f>SUM(C126:C130)</f>
        <v>29</v>
      </c>
      <c r="D125" s="154">
        <f t="shared" si="10"/>
        <v>2150</v>
      </c>
    </row>
    <row r="126" ht="15.75" spans="1:4">
      <c r="A126" s="155" t="s">
        <v>165</v>
      </c>
      <c r="B126" s="156">
        <v>88</v>
      </c>
      <c r="C126" s="156"/>
      <c r="D126" s="156">
        <f t="shared" si="10"/>
        <v>88</v>
      </c>
    </row>
    <row r="127" ht="15.75" spans="1:4">
      <c r="A127" s="155" t="s">
        <v>166</v>
      </c>
      <c r="B127" s="156">
        <v>20</v>
      </c>
      <c r="C127" s="156"/>
      <c r="D127" s="156">
        <f t="shared" si="10"/>
        <v>20</v>
      </c>
    </row>
    <row r="128" ht="15.75" spans="1:4">
      <c r="A128" s="155" t="s">
        <v>167</v>
      </c>
      <c r="B128" s="156">
        <v>135</v>
      </c>
      <c r="C128" s="156"/>
      <c r="D128" s="156">
        <f t="shared" si="10"/>
        <v>135</v>
      </c>
    </row>
    <row r="129" ht="15.75" spans="1:4">
      <c r="A129" s="155" t="s">
        <v>168</v>
      </c>
      <c r="B129" s="156">
        <v>1890</v>
      </c>
      <c r="C129" s="156"/>
      <c r="D129" s="156">
        <f t="shared" si="10"/>
        <v>1890</v>
      </c>
    </row>
    <row r="130" ht="15.75" spans="1:4">
      <c r="A130" s="155" t="s">
        <v>169</v>
      </c>
      <c r="B130" s="156">
        <v>46</v>
      </c>
      <c r="C130" s="156">
        <v>29</v>
      </c>
      <c r="D130" s="156">
        <f t="shared" si="10"/>
        <v>17</v>
      </c>
    </row>
    <row r="131" ht="15.75" spans="1:4">
      <c r="A131" s="153" t="s">
        <v>170</v>
      </c>
      <c r="B131" s="156"/>
      <c r="C131" s="156"/>
      <c r="D131" s="156">
        <f t="shared" si="10"/>
        <v>0</v>
      </c>
    </row>
    <row r="132" ht="15.75" spans="1:4">
      <c r="A132" s="155" t="s">
        <v>171</v>
      </c>
      <c r="B132" s="156"/>
      <c r="C132" s="156"/>
      <c r="D132" s="154">
        <f t="shared" si="10"/>
        <v>0</v>
      </c>
    </row>
    <row r="133" ht="15.75" spans="1:4">
      <c r="A133" s="153" t="s">
        <v>62</v>
      </c>
      <c r="B133" s="154">
        <f>B134+B139+B144+B152+B160</f>
        <v>32182</v>
      </c>
      <c r="C133" s="154">
        <f>C134+C139+C144+C152+C160</f>
        <v>340</v>
      </c>
      <c r="D133" s="154">
        <f t="shared" ref="D133:D148" si="11">B133-C133</f>
        <v>31842</v>
      </c>
    </row>
    <row r="134" ht="15.75" spans="1:4">
      <c r="A134" s="153" t="s">
        <v>172</v>
      </c>
      <c r="B134" s="154">
        <f>SUM(B135:B138)</f>
        <v>16388</v>
      </c>
      <c r="C134" s="154"/>
      <c r="D134" s="154">
        <f t="shared" si="11"/>
        <v>16388</v>
      </c>
    </row>
    <row r="135" ht="15.75" spans="1:4">
      <c r="A135" s="155" t="s">
        <v>91</v>
      </c>
      <c r="B135" s="156">
        <v>1286</v>
      </c>
      <c r="C135" s="156"/>
      <c r="D135" s="156">
        <f t="shared" si="11"/>
        <v>1286</v>
      </c>
    </row>
    <row r="136" ht="15.75" spans="1:4">
      <c r="A136" s="155" t="s">
        <v>173</v>
      </c>
      <c r="B136" s="156"/>
      <c r="C136" s="156"/>
      <c r="D136" s="156">
        <f t="shared" si="11"/>
        <v>0</v>
      </c>
    </row>
    <row r="137" ht="15.75" spans="1:4">
      <c r="A137" s="155" t="s">
        <v>174</v>
      </c>
      <c r="B137" s="156">
        <v>279</v>
      </c>
      <c r="C137" s="156"/>
      <c r="D137" s="156">
        <f t="shared" si="11"/>
        <v>279</v>
      </c>
    </row>
    <row r="138" ht="15.75" spans="1:4">
      <c r="A138" s="155" t="s">
        <v>175</v>
      </c>
      <c r="B138" s="156">
        <v>14823</v>
      </c>
      <c r="C138" s="156"/>
      <c r="D138" s="156">
        <f t="shared" si="11"/>
        <v>14823</v>
      </c>
    </row>
    <row r="139" ht="15.75" spans="1:4">
      <c r="A139" s="153" t="s">
        <v>176</v>
      </c>
      <c r="B139" s="154">
        <f>SUM(B140:B143)</f>
        <v>4390</v>
      </c>
      <c r="C139" s="154">
        <v>90</v>
      </c>
      <c r="D139" s="154">
        <f t="shared" si="11"/>
        <v>4300</v>
      </c>
    </row>
    <row r="140" ht="15.75" spans="1:4">
      <c r="A140" s="155" t="s">
        <v>90</v>
      </c>
      <c r="B140" s="156">
        <v>3762</v>
      </c>
      <c r="C140" s="156"/>
      <c r="D140" s="156">
        <f t="shared" si="11"/>
        <v>3762</v>
      </c>
    </row>
    <row r="141" ht="15.75" spans="1:4">
      <c r="A141" s="155" t="s">
        <v>91</v>
      </c>
      <c r="B141" s="156">
        <v>538</v>
      </c>
      <c r="C141" s="156"/>
      <c r="D141" s="156">
        <f t="shared" si="11"/>
        <v>538</v>
      </c>
    </row>
    <row r="142" ht="15.75" spans="1:4">
      <c r="A142" s="155" t="s">
        <v>177</v>
      </c>
      <c r="B142" s="156"/>
      <c r="C142" s="156"/>
      <c r="D142" s="156">
        <f t="shared" si="11"/>
        <v>0</v>
      </c>
    </row>
    <row r="143" ht="15.75" spans="1:4">
      <c r="A143" s="155" t="s">
        <v>178</v>
      </c>
      <c r="B143" s="156">
        <v>90</v>
      </c>
      <c r="C143" s="156">
        <v>90</v>
      </c>
      <c r="D143" s="154">
        <f t="shared" si="11"/>
        <v>0</v>
      </c>
    </row>
    <row r="144" ht="15.75" spans="1:4">
      <c r="A144" s="153" t="s">
        <v>179</v>
      </c>
      <c r="B144" s="154">
        <f>SUM(B145:B151)</f>
        <v>7701</v>
      </c>
      <c r="C144" s="154">
        <f>SUM(C145:C151)</f>
        <v>210</v>
      </c>
      <c r="D144" s="154">
        <f t="shared" si="11"/>
        <v>7491</v>
      </c>
    </row>
    <row r="145" ht="15.75" spans="1:4">
      <c r="A145" s="155" t="s">
        <v>90</v>
      </c>
      <c r="B145" s="156">
        <v>6148</v>
      </c>
      <c r="C145" s="156"/>
      <c r="D145" s="156">
        <f t="shared" si="11"/>
        <v>6148</v>
      </c>
    </row>
    <row r="146" ht="15.75" spans="1:4">
      <c r="A146" s="155" t="s">
        <v>91</v>
      </c>
      <c r="B146" s="156">
        <v>716</v>
      </c>
      <c r="C146" s="156"/>
      <c r="D146" s="156">
        <f t="shared" si="11"/>
        <v>716</v>
      </c>
    </row>
    <row r="147" ht="15.75" spans="1:4">
      <c r="A147" s="155" t="s">
        <v>97</v>
      </c>
      <c r="B147" s="156">
        <v>319</v>
      </c>
      <c r="C147" s="156"/>
      <c r="D147" s="156">
        <f t="shared" si="11"/>
        <v>319</v>
      </c>
    </row>
    <row r="148" ht="15.75" spans="1:4">
      <c r="A148" s="155" t="s">
        <v>180</v>
      </c>
      <c r="B148" s="156">
        <v>518</v>
      </c>
      <c r="C148" s="156">
        <v>210</v>
      </c>
      <c r="D148" s="156">
        <f t="shared" si="11"/>
        <v>308</v>
      </c>
    </row>
    <row r="149" ht="15.75" hidden="1" spans="1:4">
      <c r="A149" s="155" t="s">
        <v>181</v>
      </c>
      <c r="B149" s="156"/>
      <c r="C149" s="156"/>
      <c r="D149" s="156"/>
    </row>
    <row r="150" ht="15.75" hidden="1" spans="1:4">
      <c r="A150" s="155" t="s">
        <v>182</v>
      </c>
      <c r="B150" s="156"/>
      <c r="C150" s="156"/>
      <c r="D150" s="156"/>
    </row>
    <row r="151" ht="15.75" hidden="1" spans="1:4">
      <c r="A151" s="155" t="s">
        <v>183</v>
      </c>
      <c r="B151" s="156"/>
      <c r="C151" s="156"/>
      <c r="D151" s="156"/>
    </row>
    <row r="152" ht="15.75" spans="1:4">
      <c r="A152" s="153" t="s">
        <v>184</v>
      </c>
      <c r="B152" s="154">
        <f>SUM(B153:B159)</f>
        <v>2442</v>
      </c>
      <c r="C152" s="154">
        <f>SUM(C153:C159)</f>
        <v>40</v>
      </c>
      <c r="D152" s="154">
        <f>B152-C152</f>
        <v>2402</v>
      </c>
    </row>
    <row r="153" ht="15.75" spans="1:4">
      <c r="A153" s="155" t="s">
        <v>90</v>
      </c>
      <c r="B153" s="156">
        <v>1679</v>
      </c>
      <c r="C153" s="156"/>
      <c r="D153" s="156">
        <f t="shared" ref="D153:D167" si="12">B153-C153</f>
        <v>1679</v>
      </c>
    </row>
    <row r="154" ht="15.75" spans="1:4">
      <c r="A154" s="155" t="s">
        <v>91</v>
      </c>
      <c r="B154" s="156">
        <v>33</v>
      </c>
      <c r="C154" s="156"/>
      <c r="D154" s="156">
        <f t="shared" si="12"/>
        <v>33</v>
      </c>
    </row>
    <row r="155" ht="15.75" spans="1:4">
      <c r="A155" s="155" t="s">
        <v>185</v>
      </c>
      <c r="B155" s="156">
        <v>278</v>
      </c>
      <c r="C155" s="156">
        <v>40</v>
      </c>
      <c r="D155" s="156">
        <f t="shared" si="12"/>
        <v>238</v>
      </c>
    </row>
    <row r="156" ht="15.75" spans="1:4">
      <c r="A156" s="155" t="s">
        <v>186</v>
      </c>
      <c r="B156" s="156">
        <v>148</v>
      </c>
      <c r="C156" s="156"/>
      <c r="D156" s="156">
        <f t="shared" si="12"/>
        <v>148</v>
      </c>
    </row>
    <row r="157" ht="15.75" spans="1:4">
      <c r="A157" s="155" t="s">
        <v>187</v>
      </c>
      <c r="B157" s="156">
        <v>63</v>
      </c>
      <c r="C157" s="156"/>
      <c r="D157" s="156">
        <f t="shared" si="12"/>
        <v>63</v>
      </c>
    </row>
    <row r="158" ht="15.75" spans="1:4">
      <c r="A158" s="155" t="s">
        <v>188</v>
      </c>
      <c r="B158" s="156">
        <v>133</v>
      </c>
      <c r="C158" s="156"/>
      <c r="D158" s="156">
        <f t="shared" si="12"/>
        <v>133</v>
      </c>
    </row>
    <row r="159" ht="15.75" spans="1:4">
      <c r="A159" s="155" t="s">
        <v>189</v>
      </c>
      <c r="B159" s="156">
        <v>108</v>
      </c>
      <c r="C159" s="156"/>
      <c r="D159" s="156">
        <f t="shared" si="12"/>
        <v>108</v>
      </c>
    </row>
    <row r="160" ht="15.75" spans="1:4">
      <c r="A160" s="153" t="s">
        <v>190</v>
      </c>
      <c r="B160" s="154">
        <v>1261</v>
      </c>
      <c r="C160" s="160"/>
      <c r="D160" s="154">
        <f t="shared" si="12"/>
        <v>1261</v>
      </c>
    </row>
    <row r="161" ht="15.75" spans="1:4">
      <c r="A161" s="155" t="s">
        <v>191</v>
      </c>
      <c r="B161" s="156">
        <v>1261</v>
      </c>
      <c r="C161" s="157"/>
      <c r="D161" s="156">
        <f t="shared" si="12"/>
        <v>1261</v>
      </c>
    </row>
    <row r="162" ht="15.75" spans="1:4">
      <c r="A162" s="153" t="s">
        <v>63</v>
      </c>
      <c r="B162" s="154">
        <f>B163+B167+B173+B176+B180</f>
        <v>137383</v>
      </c>
      <c r="C162" s="154">
        <f>C163+C167+C173+C176+C180</f>
        <v>4587</v>
      </c>
      <c r="D162" s="154">
        <f t="shared" si="12"/>
        <v>132796</v>
      </c>
    </row>
    <row r="163" ht="15.75" spans="1:4">
      <c r="A163" s="153" t="s">
        <v>192</v>
      </c>
      <c r="B163" s="154">
        <f>SUM(B164:B166)</f>
        <v>394</v>
      </c>
      <c r="C163" s="154">
        <f>SUM(C164:C166)</f>
        <v>49</v>
      </c>
      <c r="D163" s="154">
        <f t="shared" si="12"/>
        <v>345</v>
      </c>
    </row>
    <row r="164" ht="15.75" spans="1:4">
      <c r="A164" s="155" t="s">
        <v>90</v>
      </c>
      <c r="B164" s="156">
        <v>350</v>
      </c>
      <c r="C164" s="156">
        <v>5</v>
      </c>
      <c r="D164" s="156">
        <f t="shared" si="12"/>
        <v>345</v>
      </c>
    </row>
    <row r="165" ht="15.75" spans="1:4">
      <c r="A165" s="155" t="s">
        <v>97</v>
      </c>
      <c r="B165" s="156"/>
      <c r="C165" s="156"/>
      <c r="D165" s="154">
        <f t="shared" si="12"/>
        <v>0</v>
      </c>
    </row>
    <row r="166" ht="15.75" spans="1:4">
      <c r="A166" s="155" t="s">
        <v>193</v>
      </c>
      <c r="B166" s="156">
        <v>44</v>
      </c>
      <c r="C166" s="156">
        <v>44</v>
      </c>
      <c r="D166" s="154">
        <f t="shared" si="12"/>
        <v>0</v>
      </c>
    </row>
    <row r="167" ht="15.75" spans="1:4">
      <c r="A167" s="153" t="s">
        <v>194</v>
      </c>
      <c r="B167" s="154">
        <f>SUM(B168:B172)</f>
        <v>127478</v>
      </c>
      <c r="C167" s="154">
        <f>SUM(C168:C172)</f>
        <v>3928</v>
      </c>
      <c r="D167" s="154">
        <f t="shared" si="12"/>
        <v>123550</v>
      </c>
    </row>
    <row r="168" ht="15.75" spans="1:4">
      <c r="A168" s="155" t="s">
        <v>195</v>
      </c>
      <c r="B168" s="156">
        <v>17780</v>
      </c>
      <c r="C168" s="156"/>
      <c r="D168" s="156">
        <f t="shared" ref="D168:D182" si="13">B168-C168</f>
        <v>17780</v>
      </c>
    </row>
    <row r="169" ht="15.75" spans="1:4">
      <c r="A169" s="155" t="s">
        <v>196</v>
      </c>
      <c r="B169" s="156">
        <v>50354</v>
      </c>
      <c r="C169" s="156"/>
      <c r="D169" s="156">
        <f t="shared" si="13"/>
        <v>50354</v>
      </c>
    </row>
    <row r="170" ht="15.75" spans="1:4">
      <c r="A170" s="155" t="s">
        <v>197</v>
      </c>
      <c r="B170" s="156">
        <v>31783</v>
      </c>
      <c r="C170" s="156"/>
      <c r="D170" s="156">
        <f t="shared" si="13"/>
        <v>31783</v>
      </c>
    </row>
    <row r="171" ht="15.75" spans="1:4">
      <c r="A171" s="155" t="s">
        <v>198</v>
      </c>
      <c r="B171" s="156">
        <v>15</v>
      </c>
      <c r="C171" s="156">
        <v>3</v>
      </c>
      <c r="D171" s="156">
        <f t="shared" si="13"/>
        <v>12</v>
      </c>
    </row>
    <row r="172" ht="15.75" spans="1:4">
      <c r="A172" s="155" t="s">
        <v>199</v>
      </c>
      <c r="B172" s="156">
        <v>27546</v>
      </c>
      <c r="C172" s="156">
        <f>3825+100</f>
        <v>3925</v>
      </c>
      <c r="D172" s="154">
        <f t="shared" si="13"/>
        <v>23621</v>
      </c>
    </row>
    <row r="173" ht="15.75" spans="1:4">
      <c r="A173" s="153" t="s">
        <v>200</v>
      </c>
      <c r="B173" s="154">
        <v>291</v>
      </c>
      <c r="C173" s="160"/>
      <c r="D173" s="154">
        <f t="shared" si="13"/>
        <v>291</v>
      </c>
    </row>
    <row r="174" ht="15.75" spans="1:4">
      <c r="A174" s="155" t="s">
        <v>201</v>
      </c>
      <c r="B174" s="156">
        <v>291</v>
      </c>
      <c r="C174" s="157"/>
      <c r="D174" s="156">
        <f t="shared" si="13"/>
        <v>291</v>
      </c>
    </row>
    <row r="175" ht="15.75" spans="1:4">
      <c r="A175" s="155" t="s">
        <v>202</v>
      </c>
      <c r="B175" s="156"/>
      <c r="C175" s="157"/>
      <c r="D175" s="156">
        <f t="shared" si="13"/>
        <v>0</v>
      </c>
    </row>
    <row r="176" ht="15.75" spans="1:4">
      <c r="A176" s="153" t="s">
        <v>203</v>
      </c>
      <c r="B176" s="154">
        <v>8958</v>
      </c>
      <c r="C176" s="154">
        <v>610</v>
      </c>
      <c r="D176" s="154">
        <f t="shared" si="13"/>
        <v>8348</v>
      </c>
    </row>
    <row r="177" ht="15.75" spans="1:4">
      <c r="A177" s="155" t="s">
        <v>204</v>
      </c>
      <c r="B177" s="156"/>
      <c r="C177" s="156"/>
      <c r="D177" s="154">
        <f t="shared" si="13"/>
        <v>0</v>
      </c>
    </row>
    <row r="178" ht="15.75" spans="1:4">
      <c r="A178" s="155" t="s">
        <v>205</v>
      </c>
      <c r="B178" s="156"/>
      <c r="C178" s="156"/>
      <c r="D178" s="154">
        <f t="shared" si="13"/>
        <v>0</v>
      </c>
    </row>
    <row r="179" ht="15.75" spans="1:4">
      <c r="A179" s="155" t="s">
        <v>206</v>
      </c>
      <c r="B179" s="156">
        <v>8958</v>
      </c>
      <c r="C179" s="156">
        <v>610</v>
      </c>
      <c r="D179" s="154">
        <f t="shared" si="13"/>
        <v>8348</v>
      </c>
    </row>
    <row r="180" ht="15.75" spans="1:4">
      <c r="A180" s="153" t="s">
        <v>207</v>
      </c>
      <c r="B180" s="154">
        <v>262</v>
      </c>
      <c r="C180" s="154"/>
      <c r="D180" s="156">
        <f t="shared" si="13"/>
        <v>262</v>
      </c>
    </row>
    <row r="181" ht="15.75" spans="1:4">
      <c r="A181" s="155" t="s">
        <v>208</v>
      </c>
      <c r="B181" s="156">
        <v>262</v>
      </c>
      <c r="C181" s="156"/>
      <c r="D181" s="156">
        <f t="shared" si="13"/>
        <v>262</v>
      </c>
    </row>
    <row r="182" ht="15.75" spans="1:4">
      <c r="A182" s="153" t="s">
        <v>64</v>
      </c>
      <c r="B182" s="154">
        <f>B183+B189+B193</f>
        <v>8830</v>
      </c>
      <c r="C182" s="154">
        <f>C183+C189+C193</f>
        <v>44</v>
      </c>
      <c r="D182" s="154">
        <f t="shared" si="13"/>
        <v>8786</v>
      </c>
    </row>
    <row r="183" ht="15.75" spans="1:4">
      <c r="A183" s="153" t="s">
        <v>209</v>
      </c>
      <c r="B183" s="154">
        <f>SUM(B184:B186)</f>
        <v>538</v>
      </c>
      <c r="C183" s="154">
        <f>SUM(C184:C186)</f>
        <v>0</v>
      </c>
      <c r="D183" s="154">
        <f t="shared" ref="D183:D246" si="14">B183-C183</f>
        <v>538</v>
      </c>
    </row>
    <row r="184" ht="15.75" spans="1:4">
      <c r="A184" s="155" t="s">
        <v>90</v>
      </c>
      <c r="B184" s="156">
        <v>499</v>
      </c>
      <c r="C184" s="154"/>
      <c r="D184" s="156">
        <f t="shared" si="14"/>
        <v>499</v>
      </c>
    </row>
    <row r="185" ht="15.75" spans="1:4">
      <c r="A185" s="155" t="s">
        <v>91</v>
      </c>
      <c r="B185" s="156">
        <v>2</v>
      </c>
      <c r="C185" s="156"/>
      <c r="D185" s="156">
        <f t="shared" si="14"/>
        <v>2</v>
      </c>
    </row>
    <row r="186" ht="15.75" spans="1:4">
      <c r="A186" s="155" t="s">
        <v>210</v>
      </c>
      <c r="B186" s="156">
        <v>37</v>
      </c>
      <c r="C186" s="156"/>
      <c r="D186" s="156">
        <f t="shared" si="14"/>
        <v>37</v>
      </c>
    </row>
    <row r="187" ht="15.75" spans="1:4">
      <c r="A187" s="153" t="s">
        <v>211</v>
      </c>
      <c r="B187" s="154"/>
      <c r="C187" s="154"/>
      <c r="D187" s="156">
        <f t="shared" si="14"/>
        <v>0</v>
      </c>
    </row>
    <row r="188" ht="15.75" spans="1:4">
      <c r="A188" s="155" t="s">
        <v>212</v>
      </c>
      <c r="B188" s="156"/>
      <c r="C188" s="156"/>
      <c r="D188" s="154">
        <f t="shared" si="14"/>
        <v>0</v>
      </c>
    </row>
    <row r="189" ht="15.75" spans="1:4">
      <c r="A189" s="153" t="s">
        <v>213</v>
      </c>
      <c r="B189" s="154">
        <f>SUM(B190:B192)</f>
        <v>410</v>
      </c>
      <c r="C189" s="154">
        <f>SUM(C190:C192)</f>
        <v>44</v>
      </c>
      <c r="D189" s="154">
        <f t="shared" si="14"/>
        <v>366</v>
      </c>
    </row>
    <row r="190" ht="15.75" spans="1:4">
      <c r="A190" s="155" t="s">
        <v>214</v>
      </c>
      <c r="B190" s="156">
        <v>97</v>
      </c>
      <c r="C190" s="156">
        <v>2</v>
      </c>
      <c r="D190" s="156">
        <f t="shared" si="14"/>
        <v>95</v>
      </c>
    </row>
    <row r="191" ht="15.75" spans="1:4">
      <c r="A191" s="155" t="s">
        <v>215</v>
      </c>
      <c r="B191" s="156"/>
      <c r="C191" s="156">
        <v>0</v>
      </c>
      <c r="D191" s="156">
        <f t="shared" si="14"/>
        <v>0</v>
      </c>
    </row>
    <row r="192" ht="15.75" spans="1:4">
      <c r="A192" s="155" t="s">
        <v>216</v>
      </c>
      <c r="B192" s="156">
        <v>313</v>
      </c>
      <c r="C192" s="156">
        <v>42</v>
      </c>
      <c r="D192" s="156">
        <f t="shared" si="14"/>
        <v>271</v>
      </c>
    </row>
    <row r="193" ht="15.75" spans="1:4">
      <c r="A193" s="153" t="s">
        <v>217</v>
      </c>
      <c r="B193" s="154">
        <v>7882</v>
      </c>
      <c r="C193" s="154"/>
      <c r="D193" s="154">
        <f t="shared" si="14"/>
        <v>7882</v>
      </c>
    </row>
    <row r="194" ht="15.75" spans="1:4">
      <c r="A194" s="155" t="s">
        <v>218</v>
      </c>
      <c r="B194" s="156">
        <v>7882</v>
      </c>
      <c r="C194" s="157"/>
      <c r="D194" s="156">
        <f t="shared" si="14"/>
        <v>7882</v>
      </c>
    </row>
    <row r="195" ht="15.75" spans="1:4">
      <c r="A195" s="153" t="s">
        <v>65</v>
      </c>
      <c r="B195" s="154">
        <f>B196+B206+B208+B214+B217</f>
        <v>6190</v>
      </c>
      <c r="C195" s="154">
        <f>C196+C206+C208+C214+C217</f>
        <v>255</v>
      </c>
      <c r="D195" s="154">
        <f t="shared" si="14"/>
        <v>5935</v>
      </c>
    </row>
    <row r="196" ht="15.75" spans="1:4">
      <c r="A196" s="153" t="s">
        <v>219</v>
      </c>
      <c r="B196" s="154">
        <f>SUM(B197:B205)</f>
        <v>4033</v>
      </c>
      <c r="C196" s="154">
        <f>SUM(C197:C205)</f>
        <v>115</v>
      </c>
      <c r="D196" s="154">
        <f t="shared" si="14"/>
        <v>3918</v>
      </c>
    </row>
    <row r="197" ht="15.75" spans="1:4">
      <c r="A197" s="155" t="s">
        <v>90</v>
      </c>
      <c r="B197" s="156">
        <v>1234</v>
      </c>
      <c r="C197" s="156"/>
      <c r="D197" s="156">
        <f t="shared" si="14"/>
        <v>1234</v>
      </c>
    </row>
    <row r="198" ht="15.75" spans="1:4">
      <c r="A198" s="155" t="s">
        <v>91</v>
      </c>
      <c r="B198" s="156"/>
      <c r="C198" s="156"/>
      <c r="D198" s="156">
        <f t="shared" si="14"/>
        <v>0</v>
      </c>
    </row>
    <row r="199" ht="15.75" spans="1:4">
      <c r="A199" s="155" t="s">
        <v>220</v>
      </c>
      <c r="B199" s="156">
        <v>506</v>
      </c>
      <c r="C199" s="156"/>
      <c r="D199" s="156">
        <f t="shared" si="14"/>
        <v>506</v>
      </c>
    </row>
    <row r="200" ht="15.75" spans="1:4">
      <c r="A200" s="155" t="s">
        <v>221</v>
      </c>
      <c r="B200" s="156">
        <v>574</v>
      </c>
      <c r="C200" s="156"/>
      <c r="D200" s="156">
        <f t="shared" si="14"/>
        <v>574</v>
      </c>
    </row>
    <row r="201" ht="15.75" spans="1:4">
      <c r="A201" s="155" t="s">
        <v>222</v>
      </c>
      <c r="B201" s="156">
        <v>982</v>
      </c>
      <c r="C201" s="156"/>
      <c r="D201" s="156">
        <f t="shared" si="14"/>
        <v>982</v>
      </c>
    </row>
    <row r="202" ht="15.75" spans="1:4">
      <c r="A202" s="155" t="s">
        <v>223</v>
      </c>
      <c r="B202" s="156"/>
      <c r="C202" s="156"/>
      <c r="D202" s="156">
        <f t="shared" si="14"/>
        <v>0</v>
      </c>
    </row>
    <row r="203" ht="15.75" spans="1:4">
      <c r="A203" s="155" t="s">
        <v>224</v>
      </c>
      <c r="B203" s="156">
        <v>142</v>
      </c>
      <c r="C203" s="156">
        <v>102</v>
      </c>
      <c r="D203" s="156">
        <f t="shared" si="14"/>
        <v>40</v>
      </c>
    </row>
    <row r="204" ht="15.75" spans="1:4">
      <c r="A204" s="155" t="s">
        <v>225</v>
      </c>
      <c r="B204" s="156">
        <v>35</v>
      </c>
      <c r="C204" s="156"/>
      <c r="D204" s="156">
        <f t="shared" si="14"/>
        <v>35</v>
      </c>
    </row>
    <row r="205" ht="15.75" spans="1:4">
      <c r="A205" s="155" t="s">
        <v>226</v>
      </c>
      <c r="B205" s="156">
        <v>560</v>
      </c>
      <c r="C205" s="156">
        <v>13</v>
      </c>
      <c r="D205" s="156">
        <f t="shared" si="14"/>
        <v>547</v>
      </c>
    </row>
    <row r="206" ht="15.75" spans="1:4">
      <c r="A206" s="153" t="s">
        <v>227</v>
      </c>
      <c r="B206" s="156">
        <v>10</v>
      </c>
      <c r="C206" s="156">
        <v>10</v>
      </c>
      <c r="D206" s="154">
        <f t="shared" si="14"/>
        <v>0</v>
      </c>
    </row>
    <row r="207" ht="15.75" spans="1:4">
      <c r="A207" s="155" t="s">
        <v>228</v>
      </c>
      <c r="B207" s="156">
        <v>10</v>
      </c>
      <c r="C207" s="156">
        <v>10</v>
      </c>
      <c r="D207" s="154">
        <f t="shared" si="14"/>
        <v>0</v>
      </c>
    </row>
    <row r="208" ht="15.75" spans="1:4">
      <c r="A208" s="153" t="s">
        <v>229</v>
      </c>
      <c r="B208" s="154">
        <f>SUM(B209:B213)</f>
        <v>656</v>
      </c>
      <c r="C208" s="154">
        <f>SUM(C209:C213)</f>
        <v>62</v>
      </c>
      <c r="D208" s="154">
        <f t="shared" si="14"/>
        <v>594</v>
      </c>
    </row>
    <row r="209" ht="15.75" spans="1:4">
      <c r="A209" s="155" t="s">
        <v>230</v>
      </c>
      <c r="B209" s="156">
        <v>181</v>
      </c>
      <c r="C209" s="156">
        <v>2</v>
      </c>
      <c r="D209" s="156">
        <f t="shared" si="14"/>
        <v>179</v>
      </c>
    </row>
    <row r="210" ht="15.75" spans="1:4">
      <c r="A210" s="155" t="s">
        <v>231</v>
      </c>
      <c r="B210" s="156">
        <v>19</v>
      </c>
      <c r="C210" s="156">
        <v>20</v>
      </c>
      <c r="D210" s="156">
        <f t="shared" si="14"/>
        <v>-1</v>
      </c>
    </row>
    <row r="211" ht="15.75" spans="1:4">
      <c r="A211" s="155" t="s">
        <v>232</v>
      </c>
      <c r="B211" s="156">
        <v>59</v>
      </c>
      <c r="C211" s="156"/>
      <c r="D211" s="156">
        <f t="shared" si="14"/>
        <v>59</v>
      </c>
    </row>
    <row r="212" ht="15.75" spans="1:4">
      <c r="A212" s="155" t="s">
        <v>233</v>
      </c>
      <c r="B212" s="156">
        <v>357</v>
      </c>
      <c r="C212" s="156"/>
      <c r="D212" s="156">
        <f t="shared" si="14"/>
        <v>357</v>
      </c>
    </row>
    <row r="213" ht="15.75" spans="1:4">
      <c r="A213" s="155" t="s">
        <v>234</v>
      </c>
      <c r="B213" s="156">
        <v>40</v>
      </c>
      <c r="C213" s="156">
        <v>40</v>
      </c>
      <c r="D213" s="156">
        <f t="shared" si="14"/>
        <v>0</v>
      </c>
    </row>
    <row r="214" ht="15.75" spans="1:4">
      <c r="A214" s="153" t="s">
        <v>235</v>
      </c>
      <c r="B214" s="154">
        <f>SUM(B215:B216)</f>
        <v>1310</v>
      </c>
      <c r="C214" s="154">
        <f>SUM(C215:C216)</f>
        <v>0</v>
      </c>
      <c r="D214" s="154">
        <f t="shared" si="14"/>
        <v>1310</v>
      </c>
    </row>
    <row r="215" ht="15.75" spans="1:4">
      <c r="A215" s="155" t="s">
        <v>236</v>
      </c>
      <c r="B215" s="156">
        <v>1242</v>
      </c>
      <c r="C215" s="157"/>
      <c r="D215" s="156">
        <f t="shared" si="14"/>
        <v>1242</v>
      </c>
    </row>
    <row r="216" ht="15.75" spans="1:4">
      <c r="A216" s="155" t="s">
        <v>237</v>
      </c>
      <c r="B216" s="156">
        <v>68</v>
      </c>
      <c r="C216" s="157"/>
      <c r="D216" s="156">
        <f t="shared" si="14"/>
        <v>68</v>
      </c>
    </row>
    <row r="217" ht="15.75" spans="1:4">
      <c r="A217" s="153" t="s">
        <v>238</v>
      </c>
      <c r="B217" s="154">
        <f>SUM(B218:B219)</f>
        <v>181</v>
      </c>
      <c r="C217" s="154">
        <f>SUM(C218:C219)</f>
        <v>68</v>
      </c>
      <c r="D217" s="154">
        <f t="shared" si="14"/>
        <v>113</v>
      </c>
    </row>
    <row r="218" ht="15.75" spans="1:4">
      <c r="A218" s="153" t="s">
        <v>239</v>
      </c>
      <c r="B218" s="154">
        <v>18</v>
      </c>
      <c r="C218" s="154">
        <v>13</v>
      </c>
      <c r="D218" s="154">
        <f t="shared" si="14"/>
        <v>5</v>
      </c>
    </row>
    <row r="219" ht="15.75" spans="1:4">
      <c r="A219" s="155" t="s">
        <v>240</v>
      </c>
      <c r="B219" s="156">
        <v>163</v>
      </c>
      <c r="C219" s="156">
        <v>55</v>
      </c>
      <c r="D219" s="154">
        <f t="shared" si="14"/>
        <v>108</v>
      </c>
    </row>
    <row r="220" ht="15.75" spans="1:4">
      <c r="A220" s="153" t="s">
        <v>66</v>
      </c>
      <c r="B220" s="154">
        <f>B221+B232+B243+B250+B257+B264+B269+B274+B282+B286+B291+B294+B296+B298+B300+B302+B305</f>
        <v>77913</v>
      </c>
      <c r="C220" s="161">
        <f>C221+C232+C243+C250+C257+C264+C269+C274+C282+C286+C291+C294+C296+C298+C300+C302+C305</f>
        <v>4612</v>
      </c>
      <c r="D220" s="154">
        <f t="shared" si="14"/>
        <v>73301</v>
      </c>
    </row>
    <row r="221" ht="15.75" spans="1:4">
      <c r="A221" s="153" t="s">
        <v>241</v>
      </c>
      <c r="B221" s="154">
        <f>SUM(B222:B231)</f>
        <v>8495</v>
      </c>
      <c r="C221" s="154">
        <f>SUM(C222:C231)</f>
        <v>942</v>
      </c>
      <c r="D221" s="154">
        <f t="shared" si="14"/>
        <v>7553</v>
      </c>
    </row>
    <row r="222" ht="15.75" spans="1:4">
      <c r="A222" s="155" t="s">
        <v>161</v>
      </c>
      <c r="B222" s="156">
        <v>558</v>
      </c>
      <c r="C222" s="154"/>
      <c r="D222" s="156">
        <f t="shared" si="14"/>
        <v>558</v>
      </c>
    </row>
    <row r="223" ht="15.75" spans="1:4">
      <c r="A223" s="155" t="s">
        <v>97</v>
      </c>
      <c r="B223" s="156">
        <v>4</v>
      </c>
      <c r="C223" s="156"/>
      <c r="D223" s="156">
        <f t="shared" si="14"/>
        <v>4</v>
      </c>
    </row>
    <row r="224" ht="15.75" spans="1:4">
      <c r="A224" s="155" t="s">
        <v>242</v>
      </c>
      <c r="B224" s="156"/>
      <c r="C224" s="156"/>
      <c r="D224" s="156">
        <f t="shared" si="14"/>
        <v>0</v>
      </c>
    </row>
    <row r="225" ht="15.75" spans="1:4">
      <c r="A225" s="155" t="s">
        <v>243</v>
      </c>
      <c r="B225" s="156">
        <v>1191</v>
      </c>
      <c r="C225" s="156"/>
      <c r="D225" s="156">
        <f t="shared" si="14"/>
        <v>1191</v>
      </c>
    </row>
    <row r="226" ht="15.75" spans="1:4">
      <c r="A226" s="155" t="s">
        <v>244</v>
      </c>
      <c r="B226" s="156">
        <v>40</v>
      </c>
      <c r="C226" s="156"/>
      <c r="D226" s="156">
        <f t="shared" si="14"/>
        <v>40</v>
      </c>
    </row>
    <row r="227" ht="15.75" spans="1:4">
      <c r="A227" s="155" t="s">
        <v>245</v>
      </c>
      <c r="B227" s="156">
        <v>9</v>
      </c>
      <c r="C227" s="156"/>
      <c r="D227" s="156">
        <f t="shared" si="14"/>
        <v>9</v>
      </c>
    </row>
    <row r="228" ht="15.75" spans="1:4">
      <c r="A228" s="155" t="s">
        <v>246</v>
      </c>
      <c r="B228" s="156">
        <v>2591</v>
      </c>
      <c r="C228" s="156">
        <v>942</v>
      </c>
      <c r="D228" s="156">
        <f t="shared" si="14"/>
        <v>1649</v>
      </c>
    </row>
    <row r="229" ht="15.75" spans="1:4">
      <c r="A229" s="155" t="s">
        <v>247</v>
      </c>
      <c r="B229" s="156">
        <v>529</v>
      </c>
      <c r="C229" s="156"/>
      <c r="D229" s="156">
        <f t="shared" si="14"/>
        <v>529</v>
      </c>
    </row>
    <row r="230" ht="15.75" spans="1:4">
      <c r="A230" s="155" t="s">
        <v>248</v>
      </c>
      <c r="B230" s="156">
        <v>434</v>
      </c>
      <c r="C230" s="156"/>
      <c r="D230" s="156">
        <f t="shared" si="14"/>
        <v>434</v>
      </c>
    </row>
    <row r="231" ht="15.75" spans="1:4">
      <c r="A231" s="155" t="s">
        <v>249</v>
      </c>
      <c r="B231" s="156">
        <v>3139</v>
      </c>
      <c r="C231" s="156"/>
      <c r="D231" s="156">
        <f t="shared" si="14"/>
        <v>3139</v>
      </c>
    </row>
    <row r="232" ht="15.75" spans="1:4">
      <c r="A232" s="153" t="s">
        <v>250</v>
      </c>
      <c r="B232" s="154">
        <f>SUM(B233:B240)</f>
        <v>18716</v>
      </c>
      <c r="C232" s="154"/>
      <c r="D232" s="154">
        <f t="shared" si="14"/>
        <v>18716</v>
      </c>
    </row>
    <row r="233" ht="15.75" spans="1:4">
      <c r="A233" s="155" t="s">
        <v>90</v>
      </c>
      <c r="B233" s="156">
        <v>1102</v>
      </c>
      <c r="C233" s="156"/>
      <c r="D233" s="156">
        <f t="shared" si="14"/>
        <v>1102</v>
      </c>
    </row>
    <row r="234" ht="15.75" spans="1:4">
      <c r="A234" s="155" t="s">
        <v>91</v>
      </c>
      <c r="B234" s="156">
        <v>46</v>
      </c>
      <c r="C234" s="156"/>
      <c r="D234" s="156">
        <f t="shared" si="14"/>
        <v>46</v>
      </c>
    </row>
    <row r="235" ht="15.75" spans="1:4">
      <c r="A235" s="155" t="s">
        <v>251</v>
      </c>
      <c r="B235" s="156"/>
      <c r="C235" s="156"/>
      <c r="D235" s="156">
        <f t="shared" si="14"/>
        <v>0</v>
      </c>
    </row>
    <row r="236" ht="15.75" spans="1:4">
      <c r="A236" s="155" t="s">
        <v>252</v>
      </c>
      <c r="B236" s="156"/>
      <c r="C236" s="156"/>
      <c r="D236" s="156">
        <f t="shared" si="14"/>
        <v>0</v>
      </c>
    </row>
    <row r="237" ht="15.75" spans="1:4">
      <c r="A237" s="155" t="s">
        <v>253</v>
      </c>
      <c r="B237" s="156">
        <v>58</v>
      </c>
      <c r="C237" s="156"/>
      <c r="D237" s="156">
        <f t="shared" si="14"/>
        <v>58</v>
      </c>
    </row>
    <row r="238" ht="15.75" spans="1:4">
      <c r="A238" s="155" t="s">
        <v>254</v>
      </c>
      <c r="B238" s="156">
        <v>37</v>
      </c>
      <c r="C238" s="156"/>
      <c r="D238" s="156">
        <f t="shared" si="14"/>
        <v>37</v>
      </c>
    </row>
    <row r="239" ht="15.75" spans="1:4">
      <c r="A239" s="155" t="s">
        <v>255</v>
      </c>
      <c r="B239" s="156">
        <v>16820</v>
      </c>
      <c r="C239" s="156"/>
      <c r="D239" s="156">
        <f t="shared" si="14"/>
        <v>16820</v>
      </c>
    </row>
    <row r="240" ht="15.75" spans="1:4">
      <c r="A240" s="155" t="s">
        <v>256</v>
      </c>
      <c r="B240" s="156">
        <v>653</v>
      </c>
      <c r="C240" s="156"/>
      <c r="D240" s="156">
        <f t="shared" si="14"/>
        <v>653</v>
      </c>
    </row>
    <row r="241" ht="15.75" spans="1:4">
      <c r="A241" s="153" t="s">
        <v>257</v>
      </c>
      <c r="B241" s="154"/>
      <c r="C241" s="160"/>
      <c r="D241" s="154">
        <f t="shared" si="14"/>
        <v>0</v>
      </c>
    </row>
    <row r="242" ht="15.75" spans="1:4">
      <c r="A242" s="155" t="s">
        <v>258</v>
      </c>
      <c r="B242" s="156"/>
      <c r="C242" s="157"/>
      <c r="D242" s="154">
        <f t="shared" si="14"/>
        <v>0</v>
      </c>
    </row>
    <row r="243" ht="15.75" spans="1:4">
      <c r="A243" s="153" t="s">
        <v>259</v>
      </c>
      <c r="B243" s="154">
        <f>SUM(B244:B249)</f>
        <v>9960</v>
      </c>
      <c r="C243" s="154">
        <f>SUM(C244:C249)</f>
        <v>0</v>
      </c>
      <c r="D243" s="154">
        <f t="shared" si="14"/>
        <v>9960</v>
      </c>
    </row>
    <row r="244" ht="15.75" spans="1:4">
      <c r="A244" s="155" t="s">
        <v>260</v>
      </c>
      <c r="B244" s="156">
        <v>185</v>
      </c>
      <c r="C244" s="156"/>
      <c r="D244" s="156">
        <f t="shared" si="14"/>
        <v>185</v>
      </c>
    </row>
    <row r="245" ht="15.75" spans="1:4">
      <c r="A245" s="155" t="s">
        <v>261</v>
      </c>
      <c r="B245" s="156">
        <v>886</v>
      </c>
      <c r="C245" s="156"/>
      <c r="D245" s="156">
        <f t="shared" si="14"/>
        <v>886</v>
      </c>
    </row>
    <row r="246" ht="15.75" spans="1:4">
      <c r="A246" s="155" t="s">
        <v>262</v>
      </c>
      <c r="B246" s="156">
        <v>345</v>
      </c>
      <c r="C246" s="156"/>
      <c r="D246" s="156">
        <f t="shared" si="14"/>
        <v>345</v>
      </c>
    </row>
    <row r="247" ht="15.75" spans="1:4">
      <c r="A247" s="155" t="s">
        <v>263</v>
      </c>
      <c r="B247" s="156">
        <v>8373</v>
      </c>
      <c r="C247" s="156"/>
      <c r="D247" s="156">
        <f t="shared" ref="D247:D310" si="15">B247-C247</f>
        <v>8373</v>
      </c>
    </row>
    <row r="248" ht="15.75" spans="1:4">
      <c r="A248" s="155" t="s">
        <v>264</v>
      </c>
      <c r="B248" s="156">
        <v>54</v>
      </c>
      <c r="C248" s="156"/>
      <c r="D248" s="156">
        <f t="shared" si="15"/>
        <v>54</v>
      </c>
    </row>
    <row r="249" ht="15.75" spans="1:4">
      <c r="A249" s="155" t="s">
        <v>265</v>
      </c>
      <c r="B249" s="156">
        <v>117</v>
      </c>
      <c r="C249" s="156"/>
      <c r="D249" s="156">
        <f t="shared" si="15"/>
        <v>117</v>
      </c>
    </row>
    <row r="250" ht="15.75" spans="1:4">
      <c r="A250" s="153" t="s">
        <v>266</v>
      </c>
      <c r="B250" s="154">
        <f>SUM(B251:B256)</f>
        <v>26593</v>
      </c>
      <c r="C250" s="154">
        <f>SUM(C251:C256)</f>
        <v>172</v>
      </c>
      <c r="D250" s="154">
        <f t="shared" si="15"/>
        <v>26421</v>
      </c>
    </row>
    <row r="251" ht="15.75" spans="1:4">
      <c r="A251" s="155" t="s">
        <v>267</v>
      </c>
      <c r="B251" s="154"/>
      <c r="C251" s="154"/>
      <c r="D251" s="156">
        <f t="shared" si="15"/>
        <v>0</v>
      </c>
    </row>
    <row r="252" ht="15.75" spans="1:4">
      <c r="A252" s="155" t="s">
        <v>268</v>
      </c>
      <c r="B252" s="156">
        <v>18</v>
      </c>
      <c r="C252" s="156">
        <v>18</v>
      </c>
      <c r="D252" s="156">
        <f t="shared" si="15"/>
        <v>0</v>
      </c>
    </row>
    <row r="253" ht="15.75" spans="1:4">
      <c r="A253" s="155" t="s">
        <v>269</v>
      </c>
      <c r="B253" s="156">
        <v>3730</v>
      </c>
      <c r="C253" s="156"/>
      <c r="D253" s="156">
        <f t="shared" si="15"/>
        <v>3730</v>
      </c>
    </row>
    <row r="254" ht="15.75" spans="1:4">
      <c r="A254" s="155" t="s">
        <v>270</v>
      </c>
      <c r="B254" s="156">
        <v>2</v>
      </c>
      <c r="C254" s="156"/>
      <c r="D254" s="156">
        <f t="shared" si="15"/>
        <v>2</v>
      </c>
    </row>
    <row r="255" ht="15.75" spans="1:4">
      <c r="A255" s="155" t="s">
        <v>271</v>
      </c>
      <c r="B255" s="156"/>
      <c r="C255" s="156"/>
      <c r="D255" s="156">
        <f t="shared" si="15"/>
        <v>0</v>
      </c>
    </row>
    <row r="256" ht="15.75" spans="1:4">
      <c r="A256" s="155" t="s">
        <v>272</v>
      </c>
      <c r="B256" s="156">
        <v>22843</v>
      </c>
      <c r="C256" s="156">
        <f>22+132</f>
        <v>154</v>
      </c>
      <c r="D256" s="156">
        <f t="shared" si="15"/>
        <v>22689</v>
      </c>
    </row>
    <row r="257" ht="15.75" spans="1:4">
      <c r="A257" s="153" t="s">
        <v>273</v>
      </c>
      <c r="B257" s="154">
        <f>SUM(B258:B263)</f>
        <v>1058</v>
      </c>
      <c r="C257" s="154">
        <f>SUM(C258:C263)</f>
        <v>342</v>
      </c>
      <c r="D257" s="154">
        <f t="shared" si="15"/>
        <v>716</v>
      </c>
    </row>
    <row r="258" ht="15.75" spans="1:4">
      <c r="A258" s="155" t="s">
        <v>274</v>
      </c>
      <c r="B258" s="156">
        <v>149</v>
      </c>
      <c r="C258" s="156"/>
      <c r="D258" s="156">
        <f t="shared" si="15"/>
        <v>149</v>
      </c>
    </row>
    <row r="259" ht="15.75" spans="1:4">
      <c r="A259" s="155" t="s">
        <v>275</v>
      </c>
      <c r="B259" s="156"/>
      <c r="C259" s="156"/>
      <c r="D259" s="156">
        <f t="shared" si="15"/>
        <v>0</v>
      </c>
    </row>
    <row r="260" ht="15.75" spans="1:4">
      <c r="A260" s="155" t="s">
        <v>276</v>
      </c>
      <c r="B260" s="156">
        <v>5</v>
      </c>
      <c r="C260" s="156"/>
      <c r="D260" s="156">
        <f t="shared" si="15"/>
        <v>5</v>
      </c>
    </row>
    <row r="261" ht="15.75" spans="1:4">
      <c r="A261" s="155" t="s">
        <v>277</v>
      </c>
      <c r="B261" s="156">
        <v>103</v>
      </c>
      <c r="C261" s="156">
        <v>103</v>
      </c>
      <c r="D261" s="156">
        <f t="shared" si="15"/>
        <v>0</v>
      </c>
    </row>
    <row r="262" ht="15.75" spans="1:4">
      <c r="A262" s="155" t="s">
        <v>278</v>
      </c>
      <c r="B262" s="156"/>
      <c r="C262" s="156"/>
      <c r="D262" s="156">
        <f t="shared" si="15"/>
        <v>0</v>
      </c>
    </row>
    <row r="263" ht="15.75" spans="1:4">
      <c r="A263" s="155" t="s">
        <v>279</v>
      </c>
      <c r="B263" s="156">
        <v>801</v>
      </c>
      <c r="C263" s="156">
        <f>205+34</f>
        <v>239</v>
      </c>
      <c r="D263" s="156">
        <f t="shared" si="15"/>
        <v>562</v>
      </c>
    </row>
    <row r="264" ht="15.75" spans="1:4">
      <c r="A264" s="153" t="s">
        <v>280</v>
      </c>
      <c r="B264" s="154">
        <f>SUM(B265:B266)</f>
        <v>657</v>
      </c>
      <c r="C264" s="154">
        <f>SUM(C265:C268)</f>
        <v>422</v>
      </c>
      <c r="D264" s="154">
        <f t="shared" si="15"/>
        <v>235</v>
      </c>
    </row>
    <row r="265" ht="15.75" spans="1:4">
      <c r="A265" s="155" t="s">
        <v>281</v>
      </c>
      <c r="B265" s="156">
        <v>453</v>
      </c>
      <c r="C265" s="156">
        <v>218</v>
      </c>
      <c r="D265" s="156">
        <f t="shared" si="15"/>
        <v>235</v>
      </c>
    </row>
    <row r="266" ht="15.75" spans="1:4">
      <c r="A266" s="155" t="s">
        <v>282</v>
      </c>
      <c r="B266" s="156">
        <v>204</v>
      </c>
      <c r="C266" s="156">
        <f>204</f>
        <v>204</v>
      </c>
      <c r="D266" s="156">
        <f t="shared" si="15"/>
        <v>0</v>
      </c>
    </row>
    <row r="267" ht="15.75" spans="1:4">
      <c r="A267" s="155" t="s">
        <v>283</v>
      </c>
      <c r="B267" s="156"/>
      <c r="C267" s="156">
        <v>0</v>
      </c>
      <c r="D267" s="156">
        <f t="shared" si="15"/>
        <v>0</v>
      </c>
    </row>
    <row r="268" ht="15.75" spans="1:4">
      <c r="A268" s="155" t="s">
        <v>284</v>
      </c>
      <c r="B268" s="156"/>
      <c r="C268" s="156">
        <v>0</v>
      </c>
      <c r="D268" s="156">
        <f t="shared" si="15"/>
        <v>0</v>
      </c>
    </row>
    <row r="269" ht="15.75" spans="1:4">
      <c r="A269" s="153" t="s">
        <v>285</v>
      </c>
      <c r="B269" s="154">
        <f>SUM(B270:B273)</f>
        <v>5332</v>
      </c>
      <c r="C269" s="154">
        <f>SUM(C270:C273)</f>
        <v>1467</v>
      </c>
      <c r="D269" s="154">
        <f t="shared" si="15"/>
        <v>3865</v>
      </c>
    </row>
    <row r="270" ht="15.75" spans="1:4">
      <c r="A270" s="155" t="s">
        <v>286</v>
      </c>
      <c r="B270" s="156">
        <v>2</v>
      </c>
      <c r="C270" s="156"/>
      <c r="D270" s="156">
        <f t="shared" si="15"/>
        <v>2</v>
      </c>
    </row>
    <row r="271" ht="15.75" spans="1:4">
      <c r="A271" s="155" t="s">
        <v>287</v>
      </c>
      <c r="B271" s="156">
        <v>344</v>
      </c>
      <c r="C271" s="156"/>
      <c r="D271" s="156">
        <f t="shared" si="15"/>
        <v>344</v>
      </c>
    </row>
    <row r="272" ht="15.75" spans="1:4">
      <c r="A272" s="155" t="s">
        <v>288</v>
      </c>
      <c r="B272" s="156">
        <v>1</v>
      </c>
      <c r="C272" s="156"/>
      <c r="D272" s="156">
        <f t="shared" si="15"/>
        <v>1</v>
      </c>
    </row>
    <row r="273" ht="15.75" spans="1:4">
      <c r="A273" s="155" t="s">
        <v>289</v>
      </c>
      <c r="B273" s="156">
        <v>4985</v>
      </c>
      <c r="C273" s="156">
        <f>1163+214+90</f>
        <v>1467</v>
      </c>
      <c r="D273" s="156">
        <f t="shared" si="15"/>
        <v>3518</v>
      </c>
    </row>
    <row r="274" ht="15.75" spans="1:4">
      <c r="A274" s="153" t="s">
        <v>290</v>
      </c>
      <c r="B274" s="154">
        <f>SUM(B275:B281)</f>
        <v>2310</v>
      </c>
      <c r="C274" s="154">
        <f>SUM(C275:C281)</f>
        <v>649</v>
      </c>
      <c r="D274" s="154">
        <f t="shared" si="15"/>
        <v>1661</v>
      </c>
    </row>
    <row r="275" ht="15.75" spans="1:4">
      <c r="A275" s="155" t="s">
        <v>90</v>
      </c>
      <c r="B275" s="156">
        <v>200</v>
      </c>
      <c r="C275" s="156"/>
      <c r="D275" s="156">
        <f t="shared" si="15"/>
        <v>200</v>
      </c>
    </row>
    <row r="276" ht="15.75" spans="1:4">
      <c r="A276" s="155" t="s">
        <v>91</v>
      </c>
      <c r="B276" s="156">
        <v>313</v>
      </c>
      <c r="C276" s="156"/>
      <c r="D276" s="156">
        <f t="shared" si="15"/>
        <v>313</v>
      </c>
    </row>
    <row r="277" ht="15.75" spans="1:4">
      <c r="A277" s="155" t="s">
        <v>97</v>
      </c>
      <c r="B277" s="156"/>
      <c r="C277" s="156"/>
      <c r="D277" s="156">
        <f t="shared" si="15"/>
        <v>0</v>
      </c>
    </row>
    <row r="278" ht="15.75" spans="1:4">
      <c r="A278" s="155" t="s">
        <v>291</v>
      </c>
      <c r="B278" s="156">
        <v>269</v>
      </c>
      <c r="C278" s="156">
        <v>269</v>
      </c>
      <c r="D278" s="156">
        <f t="shared" si="15"/>
        <v>0</v>
      </c>
    </row>
    <row r="279" ht="15.75" spans="1:4">
      <c r="A279" s="155" t="s">
        <v>292</v>
      </c>
      <c r="B279" s="156">
        <v>1133</v>
      </c>
      <c r="C279" s="156">
        <f>369+11</f>
        <v>380</v>
      </c>
      <c r="D279" s="156">
        <f t="shared" si="15"/>
        <v>753</v>
      </c>
    </row>
    <row r="280" ht="15.75" spans="1:4">
      <c r="A280" s="155" t="s">
        <v>293</v>
      </c>
      <c r="B280" s="156"/>
      <c r="C280" s="156"/>
      <c r="D280" s="156">
        <f t="shared" si="15"/>
        <v>0</v>
      </c>
    </row>
    <row r="281" ht="15.75" spans="1:4">
      <c r="A281" s="155" t="s">
        <v>294</v>
      </c>
      <c r="B281" s="156">
        <v>395</v>
      </c>
      <c r="C281" s="156"/>
      <c r="D281" s="156">
        <f t="shared" si="15"/>
        <v>395</v>
      </c>
    </row>
    <row r="282" ht="15.75" spans="1:4">
      <c r="A282" s="153" t="s">
        <v>295</v>
      </c>
      <c r="B282" s="154"/>
      <c r="C282" s="154"/>
      <c r="D282" s="154">
        <f t="shared" si="15"/>
        <v>0</v>
      </c>
    </row>
    <row r="283" ht="15.75" spans="1:4">
      <c r="A283" s="155" t="s">
        <v>296</v>
      </c>
      <c r="B283" s="156"/>
      <c r="C283" s="156"/>
      <c r="D283" s="154">
        <f t="shared" si="15"/>
        <v>0</v>
      </c>
    </row>
    <row r="284" ht="15.75" spans="1:4">
      <c r="A284" s="155" t="s">
        <v>297</v>
      </c>
      <c r="B284" s="156"/>
      <c r="C284" s="156"/>
      <c r="D284" s="154">
        <f t="shared" si="15"/>
        <v>0</v>
      </c>
    </row>
    <row r="285" ht="15.75" spans="1:4">
      <c r="A285" s="155" t="s">
        <v>298</v>
      </c>
      <c r="B285" s="156"/>
      <c r="C285" s="156"/>
      <c r="D285" s="154">
        <f t="shared" si="15"/>
        <v>0</v>
      </c>
    </row>
    <row r="286" ht="15.75" spans="1:4">
      <c r="A286" s="153" t="s">
        <v>299</v>
      </c>
      <c r="B286" s="154">
        <f>SUM(B287:B290)</f>
        <v>183</v>
      </c>
      <c r="C286" s="154">
        <f>SUM(C287:C290)</f>
        <v>0</v>
      </c>
      <c r="D286" s="154">
        <f t="shared" si="15"/>
        <v>183</v>
      </c>
    </row>
    <row r="287" ht="15.75" spans="1:4">
      <c r="A287" s="155" t="s">
        <v>90</v>
      </c>
      <c r="B287" s="156">
        <v>170</v>
      </c>
      <c r="C287" s="156"/>
      <c r="D287" s="156">
        <f t="shared" si="15"/>
        <v>170</v>
      </c>
    </row>
    <row r="288" ht="15.75" spans="1:4">
      <c r="A288" s="155" t="s">
        <v>91</v>
      </c>
      <c r="B288" s="156">
        <v>9</v>
      </c>
      <c r="C288" s="156"/>
      <c r="D288" s="156">
        <f t="shared" si="15"/>
        <v>9</v>
      </c>
    </row>
    <row r="289" ht="15.75" spans="1:4">
      <c r="A289" s="155" t="s">
        <v>97</v>
      </c>
      <c r="B289" s="156"/>
      <c r="C289" s="156"/>
      <c r="D289" s="156">
        <f t="shared" si="15"/>
        <v>0</v>
      </c>
    </row>
    <row r="290" ht="15.75" spans="1:4">
      <c r="A290" s="155" t="s">
        <v>300</v>
      </c>
      <c r="B290" s="156">
        <v>4</v>
      </c>
      <c r="C290" s="156"/>
      <c r="D290" s="156">
        <f t="shared" si="15"/>
        <v>4</v>
      </c>
    </row>
    <row r="291" ht="15.75" spans="1:4">
      <c r="A291" s="153" t="s">
        <v>301</v>
      </c>
      <c r="B291" s="154">
        <f>SUM(B292:B293)</f>
        <v>1018</v>
      </c>
      <c r="C291" s="154">
        <f>SUM(C292:C293)</f>
        <v>300</v>
      </c>
      <c r="D291" s="154">
        <f t="shared" si="15"/>
        <v>718</v>
      </c>
    </row>
    <row r="292" ht="15.75" spans="1:4">
      <c r="A292" s="155" t="s">
        <v>302</v>
      </c>
      <c r="B292" s="156">
        <v>987</v>
      </c>
      <c r="C292" s="156">
        <v>300</v>
      </c>
      <c r="D292" s="156">
        <f t="shared" si="15"/>
        <v>687</v>
      </c>
    </row>
    <row r="293" ht="15.75" spans="1:4">
      <c r="A293" s="155" t="s">
        <v>303</v>
      </c>
      <c r="B293" s="156">
        <v>31</v>
      </c>
      <c r="C293" s="156"/>
      <c r="D293" s="156">
        <f t="shared" si="15"/>
        <v>31</v>
      </c>
    </row>
    <row r="294" ht="15.75" spans="1:4">
      <c r="A294" s="153" t="s">
        <v>304</v>
      </c>
      <c r="B294" s="154">
        <v>294</v>
      </c>
      <c r="C294" s="154"/>
      <c r="D294" s="154">
        <f t="shared" si="15"/>
        <v>294</v>
      </c>
    </row>
    <row r="295" ht="15.75" spans="1:4">
      <c r="A295" s="155" t="s">
        <v>305</v>
      </c>
      <c r="B295" s="156">
        <v>294</v>
      </c>
      <c r="C295" s="156"/>
      <c r="D295" s="156">
        <f t="shared" si="15"/>
        <v>294</v>
      </c>
    </row>
    <row r="296" ht="15.75" spans="1:4">
      <c r="A296" s="153" t="s">
        <v>306</v>
      </c>
      <c r="B296" s="154">
        <v>55</v>
      </c>
      <c r="C296" s="154">
        <v>55</v>
      </c>
      <c r="D296" s="154">
        <f t="shared" si="15"/>
        <v>0</v>
      </c>
    </row>
    <row r="297" ht="15.75" spans="1:4">
      <c r="A297" s="155" t="s">
        <v>307</v>
      </c>
      <c r="B297" s="156">
        <v>55</v>
      </c>
      <c r="C297" s="156">
        <v>55</v>
      </c>
      <c r="D297" s="156">
        <f t="shared" si="15"/>
        <v>0</v>
      </c>
    </row>
    <row r="298" ht="15.75" spans="1:4">
      <c r="A298" s="153" t="s">
        <v>308</v>
      </c>
      <c r="B298" s="154">
        <v>319</v>
      </c>
      <c r="C298" s="154">
        <v>69</v>
      </c>
      <c r="D298" s="154">
        <f t="shared" si="15"/>
        <v>250</v>
      </c>
    </row>
    <row r="299" ht="15.75" spans="1:4">
      <c r="A299" s="155" t="s">
        <v>309</v>
      </c>
      <c r="B299" s="156">
        <v>319</v>
      </c>
      <c r="C299" s="156">
        <f>21+48</f>
        <v>69</v>
      </c>
      <c r="D299" s="154">
        <f t="shared" si="15"/>
        <v>250</v>
      </c>
    </row>
    <row r="300" ht="15.75" spans="1:4">
      <c r="A300" s="153" t="s">
        <v>310</v>
      </c>
      <c r="B300" s="154">
        <v>1223</v>
      </c>
      <c r="C300" s="154"/>
      <c r="D300" s="154">
        <f t="shared" si="15"/>
        <v>1223</v>
      </c>
    </row>
    <row r="301" ht="15.75" spans="1:4">
      <c r="A301" s="155" t="s">
        <v>311</v>
      </c>
      <c r="B301" s="156">
        <v>1223</v>
      </c>
      <c r="C301" s="156"/>
      <c r="D301" s="156">
        <f t="shared" si="15"/>
        <v>1223</v>
      </c>
    </row>
    <row r="302" ht="15.75" spans="1:4">
      <c r="A302" s="153" t="s">
        <v>312</v>
      </c>
      <c r="B302" s="156">
        <v>526</v>
      </c>
      <c r="C302" s="156">
        <f>C303+C304</f>
        <v>40</v>
      </c>
      <c r="D302" s="154">
        <f t="shared" si="15"/>
        <v>486</v>
      </c>
    </row>
    <row r="303" ht="15.75" spans="1:4">
      <c r="A303" s="155" t="s">
        <v>313</v>
      </c>
      <c r="B303" s="156">
        <v>68</v>
      </c>
      <c r="C303" s="156">
        <v>12</v>
      </c>
      <c r="D303" s="156">
        <f t="shared" si="15"/>
        <v>56</v>
      </c>
    </row>
    <row r="304" ht="15.75" spans="1:4">
      <c r="A304" s="155" t="s">
        <v>314</v>
      </c>
      <c r="B304" s="156">
        <v>458</v>
      </c>
      <c r="C304" s="156">
        <v>28</v>
      </c>
      <c r="D304" s="156">
        <f t="shared" si="15"/>
        <v>430</v>
      </c>
    </row>
    <row r="305" ht="15.75" spans="1:4">
      <c r="A305" s="153" t="s">
        <v>315</v>
      </c>
      <c r="B305" s="154">
        <v>1174</v>
      </c>
      <c r="C305" s="154">
        <v>154</v>
      </c>
      <c r="D305" s="154">
        <f t="shared" si="15"/>
        <v>1020</v>
      </c>
    </row>
    <row r="306" ht="15.75" spans="1:4">
      <c r="A306" s="155" t="s">
        <v>316</v>
      </c>
      <c r="B306" s="156">
        <v>1174</v>
      </c>
      <c r="C306" s="156">
        <v>154</v>
      </c>
      <c r="D306" s="156">
        <f t="shared" si="15"/>
        <v>1020</v>
      </c>
    </row>
    <row r="307" ht="15.75" spans="1:4">
      <c r="A307" s="153" t="s">
        <v>317</v>
      </c>
      <c r="B307" s="154">
        <f>B308+B313+B315+B317+B325+B327+B330+B332+B336+B340+B342+B344</f>
        <v>28792</v>
      </c>
      <c r="C307" s="154">
        <f>C308+C313+C315+C317+C325+C327+C330+C332+C336+C340+C342+C344</f>
        <v>2273</v>
      </c>
      <c r="D307" s="154">
        <f t="shared" si="15"/>
        <v>26519</v>
      </c>
    </row>
    <row r="308" ht="15.75" spans="1:4">
      <c r="A308" s="153" t="s">
        <v>318</v>
      </c>
      <c r="B308" s="154">
        <f>SUM(B309:B312)</f>
        <v>1252</v>
      </c>
      <c r="C308" s="154">
        <f>SUM(C309:C312)</f>
        <v>0</v>
      </c>
      <c r="D308" s="154">
        <f t="shared" si="15"/>
        <v>1252</v>
      </c>
    </row>
    <row r="309" ht="15.75" spans="1:4">
      <c r="A309" s="155" t="s">
        <v>90</v>
      </c>
      <c r="B309" s="156">
        <v>1110</v>
      </c>
      <c r="C309" s="156"/>
      <c r="D309" s="156">
        <f t="shared" si="15"/>
        <v>1110</v>
      </c>
    </row>
    <row r="310" ht="15.75" spans="1:4">
      <c r="A310" s="155" t="s">
        <v>91</v>
      </c>
      <c r="B310" s="156"/>
      <c r="C310" s="156"/>
      <c r="D310" s="156">
        <f t="shared" si="15"/>
        <v>0</v>
      </c>
    </row>
    <row r="311" ht="15.75" spans="1:4">
      <c r="A311" s="155" t="s">
        <v>97</v>
      </c>
      <c r="B311" s="156">
        <v>124</v>
      </c>
      <c r="C311" s="156"/>
      <c r="D311" s="156">
        <f t="shared" ref="D311:D374" si="16">B311-C311</f>
        <v>124</v>
      </c>
    </row>
    <row r="312" ht="15.75" spans="1:4">
      <c r="A312" s="155" t="s">
        <v>319</v>
      </c>
      <c r="B312" s="156">
        <v>18</v>
      </c>
      <c r="C312" s="156"/>
      <c r="D312" s="156">
        <f t="shared" si="16"/>
        <v>18</v>
      </c>
    </row>
    <row r="313" ht="15.75" spans="1:4">
      <c r="A313" s="153" t="s">
        <v>320</v>
      </c>
      <c r="B313" s="154">
        <v>200</v>
      </c>
      <c r="C313" s="154"/>
      <c r="D313" s="154">
        <f t="shared" si="16"/>
        <v>200</v>
      </c>
    </row>
    <row r="314" ht="15.75" spans="1:4">
      <c r="A314" s="155" t="s">
        <v>321</v>
      </c>
      <c r="B314" s="156">
        <v>200</v>
      </c>
      <c r="C314" s="156"/>
      <c r="D314" s="156">
        <f t="shared" si="16"/>
        <v>200</v>
      </c>
    </row>
    <row r="315" ht="15.75" spans="1:4">
      <c r="A315" s="153" t="s">
        <v>322</v>
      </c>
      <c r="B315" s="154">
        <v>145</v>
      </c>
      <c r="C315" s="154"/>
      <c r="D315" s="154">
        <f t="shared" si="16"/>
        <v>145</v>
      </c>
    </row>
    <row r="316" ht="15.75" spans="1:4">
      <c r="A316" s="155" t="s">
        <v>323</v>
      </c>
      <c r="B316" s="156">
        <v>145</v>
      </c>
      <c r="C316" s="157"/>
      <c r="D316" s="156">
        <f t="shared" si="16"/>
        <v>145</v>
      </c>
    </row>
    <row r="317" ht="15.75" spans="1:4">
      <c r="A317" s="153" t="s">
        <v>324</v>
      </c>
      <c r="B317" s="154">
        <f>SUM(B318:B324)</f>
        <v>7445</v>
      </c>
      <c r="C317" s="154">
        <f>SUM(C318:C324)</f>
        <v>880</v>
      </c>
      <c r="D317" s="154">
        <f t="shared" si="16"/>
        <v>6565</v>
      </c>
    </row>
    <row r="318" ht="15.75" spans="1:4">
      <c r="A318" s="155" t="s">
        <v>325</v>
      </c>
      <c r="B318" s="156">
        <v>1174</v>
      </c>
      <c r="C318" s="156"/>
      <c r="D318" s="156">
        <f t="shared" si="16"/>
        <v>1174</v>
      </c>
    </row>
    <row r="319" ht="15.75" spans="1:4">
      <c r="A319" s="155" t="s">
        <v>326</v>
      </c>
      <c r="B319" s="156">
        <v>1304</v>
      </c>
      <c r="C319" s="156"/>
      <c r="D319" s="156">
        <f t="shared" si="16"/>
        <v>1304</v>
      </c>
    </row>
    <row r="320" ht="15.75" spans="1:4">
      <c r="A320" s="155" t="s">
        <v>327</v>
      </c>
      <c r="B320" s="156">
        <v>1327</v>
      </c>
      <c r="C320" s="156"/>
      <c r="D320" s="156">
        <f t="shared" si="16"/>
        <v>1327</v>
      </c>
    </row>
    <row r="321" ht="15.75" spans="1:4">
      <c r="A321" s="155" t="s">
        <v>328</v>
      </c>
      <c r="B321" s="156">
        <v>1388</v>
      </c>
      <c r="C321" s="44">
        <f>81+142</f>
        <v>223</v>
      </c>
      <c r="D321" s="156">
        <f t="shared" si="16"/>
        <v>1165</v>
      </c>
    </row>
    <row r="322" ht="15.75" spans="1:4">
      <c r="A322" s="155" t="s">
        <v>329</v>
      </c>
      <c r="B322" s="156">
        <v>657</v>
      </c>
      <c r="C322" s="44">
        <v>657</v>
      </c>
      <c r="D322" s="156">
        <f t="shared" si="16"/>
        <v>0</v>
      </c>
    </row>
    <row r="323" ht="15.75" spans="1:4">
      <c r="A323" s="155" t="s">
        <v>330</v>
      </c>
      <c r="B323" s="156"/>
      <c r="C323" s="44"/>
      <c r="D323" s="156">
        <f t="shared" si="16"/>
        <v>0</v>
      </c>
    </row>
    <row r="324" ht="15.75" spans="1:4">
      <c r="A324" s="155" t="s">
        <v>331</v>
      </c>
      <c r="B324" s="156">
        <v>1595</v>
      </c>
      <c r="C324" s="44"/>
      <c r="D324" s="156">
        <f t="shared" si="16"/>
        <v>1595</v>
      </c>
    </row>
    <row r="325" ht="15.75" spans="1:4">
      <c r="A325" s="153" t="s">
        <v>332</v>
      </c>
      <c r="B325" s="156">
        <v>20</v>
      </c>
      <c r="C325" s="154">
        <v>20</v>
      </c>
      <c r="D325" s="154">
        <f t="shared" si="16"/>
        <v>0</v>
      </c>
    </row>
    <row r="326" ht="15.75" spans="1:4">
      <c r="A326" s="155" t="s">
        <v>333</v>
      </c>
      <c r="B326" s="156">
        <v>20</v>
      </c>
      <c r="C326" s="156">
        <v>20</v>
      </c>
      <c r="D326" s="154">
        <f t="shared" si="16"/>
        <v>0</v>
      </c>
    </row>
    <row r="327" ht="15.75" spans="1:4">
      <c r="A327" s="153" t="s">
        <v>334</v>
      </c>
      <c r="B327" s="154">
        <f>SUM(B328:B329)</f>
        <v>5285</v>
      </c>
      <c r="C327" s="154">
        <f>SUM(C328:C329)</f>
        <v>1315</v>
      </c>
      <c r="D327" s="154">
        <f t="shared" si="16"/>
        <v>3970</v>
      </c>
    </row>
    <row r="328" ht="15.75" spans="1:4">
      <c r="A328" s="155" t="s">
        <v>335</v>
      </c>
      <c r="B328" s="156">
        <v>4466</v>
      </c>
      <c r="C328" s="156">
        <v>1270</v>
      </c>
      <c r="D328" s="156">
        <f t="shared" si="16"/>
        <v>3196</v>
      </c>
    </row>
    <row r="329" ht="15.75" spans="1:4">
      <c r="A329" s="155" t="s">
        <v>336</v>
      </c>
      <c r="B329" s="156">
        <v>819</v>
      </c>
      <c r="C329" s="156">
        <v>45</v>
      </c>
      <c r="D329" s="156">
        <f t="shared" si="16"/>
        <v>774</v>
      </c>
    </row>
    <row r="330" ht="15.75" spans="1:4">
      <c r="A330" s="153" t="s">
        <v>337</v>
      </c>
      <c r="B330" s="154"/>
      <c r="C330" s="154"/>
      <c r="D330" s="154">
        <f t="shared" si="16"/>
        <v>0</v>
      </c>
    </row>
    <row r="331" ht="15.75" spans="1:4">
      <c r="A331" s="155" t="s">
        <v>338</v>
      </c>
      <c r="B331" s="156"/>
      <c r="C331" s="156"/>
      <c r="D331" s="154">
        <f t="shared" si="16"/>
        <v>0</v>
      </c>
    </row>
    <row r="332" ht="15.75" spans="1:4">
      <c r="A332" s="153" t="s">
        <v>339</v>
      </c>
      <c r="B332" s="154">
        <f>SUM(B333:B335)</f>
        <v>4682</v>
      </c>
      <c r="C332" s="154">
        <f>SUM(C333:C335)</f>
        <v>0</v>
      </c>
      <c r="D332" s="154">
        <f t="shared" si="16"/>
        <v>4682</v>
      </c>
    </row>
    <row r="333" ht="15.75" spans="1:4">
      <c r="A333" s="155" t="s">
        <v>340</v>
      </c>
      <c r="B333" s="156">
        <v>850</v>
      </c>
      <c r="C333" s="156"/>
      <c r="D333" s="156">
        <f t="shared" si="16"/>
        <v>850</v>
      </c>
    </row>
    <row r="334" ht="15.75" spans="1:4">
      <c r="A334" s="155" t="s">
        <v>341</v>
      </c>
      <c r="B334" s="156">
        <v>2172</v>
      </c>
      <c r="C334" s="156"/>
      <c r="D334" s="156">
        <f t="shared" si="16"/>
        <v>2172</v>
      </c>
    </row>
    <row r="335" ht="15.75" spans="1:4">
      <c r="A335" s="155" t="s">
        <v>342</v>
      </c>
      <c r="B335" s="156">
        <v>1660</v>
      </c>
      <c r="C335" s="156"/>
      <c r="D335" s="156">
        <f t="shared" si="16"/>
        <v>1660</v>
      </c>
    </row>
    <row r="336" ht="15.75" spans="1:4">
      <c r="A336" s="153" t="s">
        <v>343</v>
      </c>
      <c r="B336" s="154">
        <v>7130</v>
      </c>
      <c r="C336" s="156"/>
      <c r="D336" s="154">
        <f t="shared" si="16"/>
        <v>7130</v>
      </c>
    </row>
    <row r="337" ht="15.75" spans="1:4">
      <c r="A337" s="155" t="s">
        <v>344</v>
      </c>
      <c r="B337" s="156">
        <v>7130</v>
      </c>
      <c r="C337" s="156"/>
      <c r="D337" s="154">
        <f t="shared" si="16"/>
        <v>7130</v>
      </c>
    </row>
    <row r="338" ht="15.75" spans="1:4">
      <c r="A338" s="153" t="s">
        <v>345</v>
      </c>
      <c r="B338" s="156"/>
      <c r="C338" s="156"/>
      <c r="D338" s="154">
        <f t="shared" si="16"/>
        <v>0</v>
      </c>
    </row>
    <row r="339" ht="15.75" spans="1:4">
      <c r="A339" s="155" t="s">
        <v>346</v>
      </c>
      <c r="B339" s="156"/>
      <c r="C339" s="156"/>
      <c r="D339" s="154">
        <f t="shared" si="16"/>
        <v>0</v>
      </c>
    </row>
    <row r="340" ht="15.75" spans="1:4">
      <c r="A340" s="153" t="s">
        <v>347</v>
      </c>
      <c r="B340" s="156">
        <v>38</v>
      </c>
      <c r="C340" s="154">
        <v>14</v>
      </c>
      <c r="D340" s="154">
        <f t="shared" si="16"/>
        <v>24</v>
      </c>
    </row>
    <row r="341" ht="15.75" spans="1:4">
      <c r="A341" s="155" t="s">
        <v>348</v>
      </c>
      <c r="B341" s="156">
        <v>38</v>
      </c>
      <c r="C341" s="156">
        <v>14</v>
      </c>
      <c r="D341" s="156">
        <f t="shared" si="16"/>
        <v>24</v>
      </c>
    </row>
    <row r="342" ht="15.75" spans="1:4">
      <c r="A342" s="153" t="s">
        <v>349</v>
      </c>
      <c r="B342" s="156">
        <v>1941</v>
      </c>
      <c r="C342" s="154">
        <v>44</v>
      </c>
      <c r="D342" s="154">
        <f t="shared" si="16"/>
        <v>1897</v>
      </c>
    </row>
    <row r="343" ht="15.75" spans="1:4">
      <c r="A343" s="155" t="s">
        <v>350</v>
      </c>
      <c r="B343" s="156">
        <v>1941</v>
      </c>
      <c r="C343" s="156">
        <v>44</v>
      </c>
      <c r="D343" s="154">
        <f t="shared" si="16"/>
        <v>1897</v>
      </c>
    </row>
    <row r="344" ht="15.75" spans="1:4">
      <c r="A344" s="153" t="s">
        <v>351</v>
      </c>
      <c r="B344" s="154">
        <v>654</v>
      </c>
      <c r="C344" s="154"/>
      <c r="D344" s="154">
        <f t="shared" si="16"/>
        <v>654</v>
      </c>
    </row>
    <row r="345" ht="15.75" spans="1:4">
      <c r="A345" s="155" t="s">
        <v>352</v>
      </c>
      <c r="B345" s="156">
        <v>654</v>
      </c>
      <c r="C345" s="156"/>
      <c r="D345" s="154">
        <f t="shared" si="16"/>
        <v>654</v>
      </c>
    </row>
    <row r="346" ht="15.75" spans="1:4">
      <c r="A346" s="153" t="s">
        <v>68</v>
      </c>
      <c r="B346" s="154">
        <v>887</v>
      </c>
      <c r="C346" s="154"/>
      <c r="D346" s="154">
        <f t="shared" si="16"/>
        <v>887</v>
      </c>
    </row>
    <row r="347" ht="15.75" spans="1:4">
      <c r="A347" s="153" t="s">
        <v>353</v>
      </c>
      <c r="B347" s="154">
        <v>887</v>
      </c>
      <c r="C347" s="154"/>
      <c r="D347" s="154">
        <f t="shared" si="16"/>
        <v>887</v>
      </c>
    </row>
    <row r="348" ht="15.75" spans="1:4">
      <c r="A348" s="155" t="s">
        <v>91</v>
      </c>
      <c r="B348" s="156">
        <v>887</v>
      </c>
      <c r="C348" s="156"/>
      <c r="D348" s="156">
        <f t="shared" si="16"/>
        <v>887</v>
      </c>
    </row>
    <row r="349" ht="15.75" spans="1:4">
      <c r="A349" s="153" t="s">
        <v>354</v>
      </c>
      <c r="B349" s="154"/>
      <c r="C349" s="154"/>
      <c r="D349" s="154">
        <f t="shared" si="16"/>
        <v>0</v>
      </c>
    </row>
    <row r="350" ht="15.75" spans="1:4">
      <c r="A350" s="155" t="s">
        <v>355</v>
      </c>
      <c r="B350" s="156"/>
      <c r="C350" s="156"/>
      <c r="D350" s="154">
        <f t="shared" si="16"/>
        <v>0</v>
      </c>
    </row>
    <row r="351" ht="15.75" spans="1:4">
      <c r="A351" s="153" t="s">
        <v>69</v>
      </c>
      <c r="B351" s="154">
        <f>B352+B359+B361+B364+B366</f>
        <v>109569</v>
      </c>
      <c r="C351" s="154">
        <f>C352+C359+C361+C364+C366</f>
        <v>589</v>
      </c>
      <c r="D351" s="154">
        <f t="shared" si="16"/>
        <v>108980</v>
      </c>
    </row>
    <row r="352" ht="15.75" spans="1:4">
      <c r="A352" s="153" t="s">
        <v>356</v>
      </c>
      <c r="B352" s="154">
        <f>SUM(B353:B358)</f>
        <v>36483</v>
      </c>
      <c r="C352" s="154">
        <f>SUM(C353:C358)</f>
        <v>230</v>
      </c>
      <c r="D352" s="154">
        <f t="shared" si="16"/>
        <v>36253</v>
      </c>
    </row>
    <row r="353" ht="15.75" spans="1:4">
      <c r="A353" s="155" t="s">
        <v>90</v>
      </c>
      <c r="B353" s="156">
        <v>1707</v>
      </c>
      <c r="C353" s="156"/>
      <c r="D353" s="156">
        <f t="shared" si="16"/>
        <v>1707</v>
      </c>
    </row>
    <row r="354" ht="15.75" spans="1:4">
      <c r="A354" s="155" t="s">
        <v>91</v>
      </c>
      <c r="B354" s="156">
        <v>2038</v>
      </c>
      <c r="C354" s="156">
        <v>230</v>
      </c>
      <c r="D354" s="156">
        <f t="shared" si="16"/>
        <v>1808</v>
      </c>
    </row>
    <row r="355" ht="15.75" spans="1:4">
      <c r="A355" s="155" t="s">
        <v>97</v>
      </c>
      <c r="B355" s="156">
        <v>446</v>
      </c>
      <c r="C355" s="156"/>
      <c r="D355" s="156">
        <f t="shared" si="16"/>
        <v>446</v>
      </c>
    </row>
    <row r="356" ht="15.75" spans="1:4">
      <c r="A356" s="155" t="s">
        <v>357</v>
      </c>
      <c r="B356" s="156">
        <v>7011</v>
      </c>
      <c r="C356" s="156"/>
      <c r="D356" s="156">
        <f t="shared" si="16"/>
        <v>7011</v>
      </c>
    </row>
    <row r="357" ht="15.75" spans="1:4">
      <c r="A357" s="155" t="s">
        <v>358</v>
      </c>
      <c r="B357" s="156">
        <v>363</v>
      </c>
      <c r="C357" s="156"/>
      <c r="D357" s="156">
        <f t="shared" si="16"/>
        <v>363</v>
      </c>
    </row>
    <row r="358" ht="15.75" spans="1:4">
      <c r="A358" s="155" t="s">
        <v>359</v>
      </c>
      <c r="B358" s="156">
        <v>24918</v>
      </c>
      <c r="C358" s="156"/>
      <c r="D358" s="156">
        <f t="shared" si="16"/>
        <v>24918</v>
      </c>
    </row>
    <row r="359" ht="15.75" spans="1:4">
      <c r="A359" s="153" t="s">
        <v>360</v>
      </c>
      <c r="B359" s="154">
        <v>43</v>
      </c>
      <c r="C359" s="154"/>
      <c r="D359" s="154">
        <f t="shared" si="16"/>
        <v>43</v>
      </c>
    </row>
    <row r="360" ht="15.75" spans="1:4">
      <c r="A360" s="155" t="s">
        <v>361</v>
      </c>
      <c r="B360" s="156">
        <v>43</v>
      </c>
      <c r="C360" s="156"/>
      <c r="D360" s="156">
        <f t="shared" si="16"/>
        <v>43</v>
      </c>
    </row>
    <row r="361" ht="15.75" spans="1:4">
      <c r="A361" s="153" t="s">
        <v>362</v>
      </c>
      <c r="B361" s="154">
        <f>SUM(B362:B363)</f>
        <v>12812</v>
      </c>
      <c r="C361" s="154"/>
      <c r="D361" s="154">
        <f t="shared" si="16"/>
        <v>12812</v>
      </c>
    </row>
    <row r="362" ht="15.75" spans="1:4">
      <c r="A362" s="155" t="s">
        <v>363</v>
      </c>
      <c r="B362" s="156">
        <v>364</v>
      </c>
      <c r="C362" s="156"/>
      <c r="D362" s="156">
        <f t="shared" si="16"/>
        <v>364</v>
      </c>
    </row>
    <row r="363" ht="15.75" spans="1:4">
      <c r="A363" s="155" t="s">
        <v>364</v>
      </c>
      <c r="B363" s="156">
        <v>12448</v>
      </c>
      <c r="C363" s="156"/>
      <c r="D363" s="156">
        <f t="shared" si="16"/>
        <v>12448</v>
      </c>
    </row>
    <row r="364" ht="15.75" spans="1:4">
      <c r="A364" s="153" t="s">
        <v>365</v>
      </c>
      <c r="B364" s="154">
        <v>60220</v>
      </c>
      <c r="C364" s="154">
        <v>359</v>
      </c>
      <c r="D364" s="154">
        <f t="shared" si="16"/>
        <v>59861</v>
      </c>
    </row>
    <row r="365" ht="15.75" spans="1:4">
      <c r="A365" s="155" t="s">
        <v>366</v>
      </c>
      <c r="B365" s="156">
        <v>60220</v>
      </c>
      <c r="C365" s="156">
        <v>359</v>
      </c>
      <c r="D365" s="156">
        <f t="shared" si="16"/>
        <v>59861</v>
      </c>
    </row>
    <row r="366" ht="15.75" spans="1:4">
      <c r="A366" s="153" t="s">
        <v>367</v>
      </c>
      <c r="B366" s="154">
        <v>11</v>
      </c>
      <c r="C366" s="154"/>
      <c r="D366" s="154">
        <f t="shared" si="16"/>
        <v>11</v>
      </c>
    </row>
    <row r="367" ht="15.75" spans="1:4">
      <c r="A367" s="155" t="s">
        <v>368</v>
      </c>
      <c r="B367" s="156">
        <v>11</v>
      </c>
      <c r="C367" s="156"/>
      <c r="D367" s="154">
        <f t="shared" si="16"/>
        <v>11</v>
      </c>
    </row>
    <row r="368" ht="15.75" spans="1:4">
      <c r="A368" s="153" t="s">
        <v>70</v>
      </c>
      <c r="B368" s="154">
        <f>B369+B376+B380+B383+B386</f>
        <v>3960</v>
      </c>
      <c r="C368" s="154">
        <f>C369+C376+C380+C383+C386</f>
        <v>590</v>
      </c>
      <c r="D368" s="154">
        <f t="shared" si="16"/>
        <v>3370</v>
      </c>
    </row>
    <row r="369" ht="15.75" spans="1:4">
      <c r="A369" s="153" t="s">
        <v>369</v>
      </c>
      <c r="B369" s="154">
        <f>SUM(B370:B375)</f>
        <v>676</v>
      </c>
      <c r="C369" s="154">
        <f>SUM(C370:C375)</f>
        <v>578</v>
      </c>
      <c r="D369" s="154">
        <f t="shared" si="16"/>
        <v>98</v>
      </c>
    </row>
    <row r="370" ht="15.75" spans="1:4">
      <c r="A370" s="155" t="s">
        <v>370</v>
      </c>
      <c r="B370" s="156">
        <v>17</v>
      </c>
      <c r="C370" s="156">
        <v>3</v>
      </c>
      <c r="D370" s="156">
        <f t="shared" si="16"/>
        <v>14</v>
      </c>
    </row>
    <row r="371" ht="15.75" spans="1:4">
      <c r="A371" s="155" t="s">
        <v>371</v>
      </c>
      <c r="B371" s="156"/>
      <c r="C371" s="156"/>
      <c r="D371" s="156">
        <f t="shared" si="16"/>
        <v>0</v>
      </c>
    </row>
    <row r="372" ht="15.75" spans="1:4">
      <c r="A372" s="155" t="s">
        <v>372</v>
      </c>
      <c r="B372" s="156">
        <v>114</v>
      </c>
      <c r="C372" s="156">
        <v>114</v>
      </c>
      <c r="D372" s="156">
        <f t="shared" si="16"/>
        <v>0</v>
      </c>
    </row>
    <row r="373" ht="15.75" spans="1:4">
      <c r="A373" s="155" t="s">
        <v>373</v>
      </c>
      <c r="B373" s="156">
        <v>102</v>
      </c>
      <c r="C373" s="156">
        <v>18</v>
      </c>
      <c r="D373" s="156">
        <f t="shared" si="16"/>
        <v>84</v>
      </c>
    </row>
    <row r="374" ht="15.75" spans="1:7">
      <c r="A374" s="155" t="s">
        <v>374</v>
      </c>
      <c r="B374" s="156">
        <v>422</v>
      </c>
      <c r="C374" s="156">
        <f>162+260</f>
        <v>422</v>
      </c>
      <c r="D374" s="156">
        <f t="shared" si="16"/>
        <v>0</v>
      </c>
      <c r="G374">
        <v>260</v>
      </c>
    </row>
    <row r="375" ht="15.75" spans="1:7">
      <c r="A375" s="155" t="s">
        <v>375</v>
      </c>
      <c r="B375" s="156">
        <v>21</v>
      </c>
      <c r="C375" s="156">
        <v>21</v>
      </c>
      <c r="D375" s="156">
        <f t="shared" ref="D375:D438" si="17">B375-C375</f>
        <v>0</v>
      </c>
      <c r="G375">
        <v>281</v>
      </c>
    </row>
    <row r="376" ht="15.75" spans="1:4">
      <c r="A376" s="153" t="s">
        <v>376</v>
      </c>
      <c r="B376" s="154">
        <f>SUM(B377:B379)</f>
        <v>23</v>
      </c>
      <c r="C376" s="154">
        <f>SUM(C377:C379)</f>
        <v>12</v>
      </c>
      <c r="D376" s="154">
        <f t="shared" si="17"/>
        <v>11</v>
      </c>
    </row>
    <row r="377" ht="15.75" spans="1:4">
      <c r="A377" s="155" t="s">
        <v>377</v>
      </c>
      <c r="B377" s="156">
        <v>4</v>
      </c>
      <c r="C377" s="154">
        <v>4</v>
      </c>
      <c r="D377" s="156">
        <f t="shared" si="17"/>
        <v>0</v>
      </c>
    </row>
    <row r="378" ht="15.75" spans="1:4">
      <c r="A378" s="155" t="s">
        <v>378</v>
      </c>
      <c r="B378" s="156">
        <v>14</v>
      </c>
      <c r="C378" s="156">
        <v>3</v>
      </c>
      <c r="D378" s="156">
        <f t="shared" si="17"/>
        <v>11</v>
      </c>
    </row>
    <row r="379" ht="15.75" spans="1:4">
      <c r="A379" s="155" t="s">
        <v>379</v>
      </c>
      <c r="B379" s="156">
        <v>5</v>
      </c>
      <c r="C379" s="156">
        <v>5</v>
      </c>
      <c r="D379" s="154">
        <f t="shared" si="17"/>
        <v>0</v>
      </c>
    </row>
    <row r="380" ht="15.75" spans="1:4">
      <c r="A380" s="153" t="s">
        <v>380</v>
      </c>
      <c r="B380" s="154">
        <v>8</v>
      </c>
      <c r="C380" s="154"/>
      <c r="D380" s="154">
        <f t="shared" si="17"/>
        <v>8</v>
      </c>
    </row>
    <row r="381" ht="15.75" spans="1:4">
      <c r="A381" s="155" t="s">
        <v>381</v>
      </c>
      <c r="B381" s="154"/>
      <c r="C381" s="154"/>
      <c r="D381" s="154">
        <f t="shared" si="17"/>
        <v>0</v>
      </c>
    </row>
    <row r="382" ht="15.75" spans="1:4">
      <c r="A382" s="155" t="s">
        <v>382</v>
      </c>
      <c r="B382" s="156">
        <v>8</v>
      </c>
      <c r="C382" s="156"/>
      <c r="D382" s="154">
        <f t="shared" si="17"/>
        <v>8</v>
      </c>
    </row>
    <row r="383" ht="15.75" spans="1:4">
      <c r="A383" s="153" t="s">
        <v>383</v>
      </c>
      <c r="B383" s="154">
        <v>3200</v>
      </c>
      <c r="C383" s="154"/>
      <c r="D383" s="154">
        <f t="shared" si="17"/>
        <v>3200</v>
      </c>
    </row>
    <row r="384" ht="15.75" spans="1:4">
      <c r="A384" s="155" t="s">
        <v>91</v>
      </c>
      <c r="B384" s="156"/>
      <c r="C384" s="156"/>
      <c r="D384" s="154">
        <f t="shared" si="17"/>
        <v>0</v>
      </c>
    </row>
    <row r="385" ht="15.75" spans="1:4">
      <c r="A385" s="155" t="s">
        <v>384</v>
      </c>
      <c r="B385" s="156">
        <v>3200</v>
      </c>
      <c r="C385" s="156"/>
      <c r="D385" s="156">
        <f t="shared" si="17"/>
        <v>3200</v>
      </c>
    </row>
    <row r="386" ht="15.75" spans="1:4">
      <c r="A386" s="153" t="s">
        <v>385</v>
      </c>
      <c r="B386" s="154">
        <v>53</v>
      </c>
      <c r="C386" s="154"/>
      <c r="D386" s="154">
        <f t="shared" si="17"/>
        <v>53</v>
      </c>
    </row>
    <row r="387" ht="15.75" spans="1:4">
      <c r="A387" s="155" t="s">
        <v>386</v>
      </c>
      <c r="B387" s="156">
        <v>53</v>
      </c>
      <c r="C387" s="156"/>
      <c r="D387" s="154">
        <f t="shared" si="17"/>
        <v>53</v>
      </c>
    </row>
    <row r="388" ht="15.75" spans="1:4">
      <c r="A388" s="153" t="s">
        <v>71</v>
      </c>
      <c r="B388" s="154"/>
      <c r="C388" s="154"/>
      <c r="D388" s="154">
        <f t="shared" si="17"/>
        <v>0</v>
      </c>
    </row>
    <row r="389" ht="15.75" spans="1:4">
      <c r="A389" s="153" t="s">
        <v>387</v>
      </c>
      <c r="B389" s="154"/>
      <c r="C389" s="154"/>
      <c r="D389" s="154">
        <f t="shared" si="17"/>
        <v>0</v>
      </c>
    </row>
    <row r="390" ht="15.75" spans="1:4">
      <c r="A390" s="155" t="s">
        <v>388</v>
      </c>
      <c r="B390" s="156"/>
      <c r="C390" s="156"/>
      <c r="D390" s="154">
        <f t="shared" si="17"/>
        <v>0</v>
      </c>
    </row>
    <row r="391" ht="15.75" spans="1:4">
      <c r="A391" s="153" t="s">
        <v>389</v>
      </c>
      <c r="B391" s="154">
        <f>B392+B399+B403</f>
        <v>81341</v>
      </c>
      <c r="C391" s="154">
        <f>C392+C399+C403</f>
        <v>156</v>
      </c>
      <c r="D391" s="154">
        <f t="shared" si="17"/>
        <v>81185</v>
      </c>
    </row>
    <row r="392" ht="15.75" spans="1:4">
      <c r="A392" s="153" t="s">
        <v>390</v>
      </c>
      <c r="B392" s="154">
        <v>60</v>
      </c>
      <c r="C392" s="154">
        <v>60</v>
      </c>
      <c r="D392" s="154">
        <f t="shared" si="17"/>
        <v>0</v>
      </c>
    </row>
    <row r="393" ht="15.75" spans="1:4">
      <c r="A393" s="155" t="s">
        <v>391</v>
      </c>
      <c r="B393" s="156">
        <v>60</v>
      </c>
      <c r="C393" s="156">
        <v>60</v>
      </c>
      <c r="D393" s="154">
        <f t="shared" si="17"/>
        <v>0</v>
      </c>
    </row>
    <row r="394" ht="15.75" spans="1:4">
      <c r="A394" s="153" t="s">
        <v>392</v>
      </c>
      <c r="B394" s="154"/>
      <c r="C394" s="154"/>
      <c r="D394" s="154">
        <f t="shared" si="17"/>
        <v>0</v>
      </c>
    </row>
    <row r="395" ht="15.75" spans="1:4">
      <c r="A395" s="155" t="s">
        <v>90</v>
      </c>
      <c r="B395" s="156"/>
      <c r="C395" s="157"/>
      <c r="D395" s="154">
        <f t="shared" si="17"/>
        <v>0</v>
      </c>
    </row>
    <row r="396" ht="15.75" spans="1:4">
      <c r="A396" s="155" t="s">
        <v>91</v>
      </c>
      <c r="B396" s="156"/>
      <c r="C396" s="157"/>
      <c r="D396" s="154">
        <f t="shared" si="17"/>
        <v>0</v>
      </c>
    </row>
    <row r="397" ht="15.75" spans="1:4">
      <c r="A397" s="155" t="s">
        <v>97</v>
      </c>
      <c r="B397" s="156"/>
      <c r="C397" s="157"/>
      <c r="D397" s="154">
        <f t="shared" si="17"/>
        <v>0</v>
      </c>
    </row>
    <row r="398" ht="15.75" spans="1:4">
      <c r="A398" s="155" t="s">
        <v>393</v>
      </c>
      <c r="B398" s="156"/>
      <c r="C398" s="157"/>
      <c r="D398" s="154">
        <f t="shared" si="17"/>
        <v>0</v>
      </c>
    </row>
    <row r="399" ht="15.75" spans="1:4">
      <c r="A399" s="153" t="s">
        <v>394</v>
      </c>
      <c r="B399" s="154">
        <f>SUM(B400:B402)</f>
        <v>81185</v>
      </c>
      <c r="C399" s="154">
        <f>SUM(C400:C402)</f>
        <v>0</v>
      </c>
      <c r="D399" s="154">
        <f t="shared" si="17"/>
        <v>81185</v>
      </c>
    </row>
    <row r="400" ht="15.75" spans="1:4">
      <c r="A400" s="155" t="s">
        <v>91</v>
      </c>
      <c r="B400" s="156">
        <v>114</v>
      </c>
      <c r="C400" s="156"/>
      <c r="D400" s="156">
        <f t="shared" si="17"/>
        <v>114</v>
      </c>
    </row>
    <row r="401" ht="15.75" spans="1:4">
      <c r="A401" s="155" t="s">
        <v>395</v>
      </c>
      <c r="B401" s="156">
        <v>18296</v>
      </c>
      <c r="C401" s="156"/>
      <c r="D401" s="156">
        <f t="shared" si="17"/>
        <v>18296</v>
      </c>
    </row>
    <row r="402" ht="15.75" spans="1:4">
      <c r="A402" s="155" t="s">
        <v>396</v>
      </c>
      <c r="B402" s="156">
        <v>62775</v>
      </c>
      <c r="C402" s="157">
        <v>0</v>
      </c>
      <c r="D402" s="156">
        <f t="shared" si="17"/>
        <v>62775</v>
      </c>
    </row>
    <row r="403" ht="15.75" spans="1:4">
      <c r="A403" s="153" t="s">
        <v>397</v>
      </c>
      <c r="B403" s="154">
        <v>96</v>
      </c>
      <c r="C403" s="154">
        <v>96</v>
      </c>
      <c r="D403" s="154">
        <f t="shared" si="17"/>
        <v>0</v>
      </c>
    </row>
    <row r="404" ht="15.75" spans="1:4">
      <c r="A404" s="155" t="s">
        <v>398</v>
      </c>
      <c r="B404" s="156">
        <v>96</v>
      </c>
      <c r="C404" s="156">
        <v>96</v>
      </c>
      <c r="D404" s="154">
        <f t="shared" si="17"/>
        <v>0</v>
      </c>
    </row>
    <row r="405" ht="15.75" spans="1:4">
      <c r="A405" s="153" t="s">
        <v>73</v>
      </c>
      <c r="B405" s="154">
        <v>605</v>
      </c>
      <c r="C405" s="154"/>
      <c r="D405" s="154">
        <f t="shared" si="17"/>
        <v>605</v>
      </c>
    </row>
    <row r="406" ht="15.75" spans="1:4">
      <c r="A406" s="153" t="s">
        <v>399</v>
      </c>
      <c r="B406" s="154"/>
      <c r="C406" s="154"/>
      <c r="D406" s="154">
        <f t="shared" si="17"/>
        <v>0</v>
      </c>
    </row>
    <row r="407" ht="15.75" spans="1:4">
      <c r="A407" s="155" t="s">
        <v>400</v>
      </c>
      <c r="B407" s="156"/>
      <c r="C407" s="156"/>
      <c r="D407" s="154">
        <f t="shared" si="17"/>
        <v>0</v>
      </c>
    </row>
    <row r="408" ht="15.75" spans="1:4">
      <c r="A408" s="155" t="s">
        <v>401</v>
      </c>
      <c r="B408" s="156"/>
      <c r="C408" s="156"/>
      <c r="D408" s="154">
        <f t="shared" si="17"/>
        <v>0</v>
      </c>
    </row>
    <row r="409" ht="15.75" spans="1:4">
      <c r="A409" s="153" t="s">
        <v>402</v>
      </c>
      <c r="B409" s="154">
        <v>605</v>
      </c>
      <c r="C409" s="154"/>
      <c r="D409" s="154">
        <f t="shared" si="17"/>
        <v>605</v>
      </c>
    </row>
    <row r="410" ht="15.75" spans="1:4">
      <c r="A410" s="155" t="s">
        <v>403</v>
      </c>
      <c r="B410" s="156">
        <v>605</v>
      </c>
      <c r="C410" s="156">
        <v>0</v>
      </c>
      <c r="D410" s="154">
        <f t="shared" si="17"/>
        <v>605</v>
      </c>
    </row>
    <row r="411" ht="15.75" spans="1:4">
      <c r="A411" s="153" t="s">
        <v>404</v>
      </c>
      <c r="B411" s="154">
        <f>B412+B414</f>
        <v>993</v>
      </c>
      <c r="C411" s="154">
        <f>C412+C414</f>
        <v>549</v>
      </c>
      <c r="D411" s="154">
        <f t="shared" si="17"/>
        <v>444</v>
      </c>
    </row>
    <row r="412" ht="15.75" spans="1:4">
      <c r="A412" s="153" t="s">
        <v>405</v>
      </c>
      <c r="B412" s="154">
        <v>269</v>
      </c>
      <c r="C412" s="154">
        <v>269</v>
      </c>
      <c r="D412" s="154">
        <f t="shared" si="17"/>
        <v>0</v>
      </c>
    </row>
    <row r="413" ht="15.75" spans="1:4">
      <c r="A413" s="155" t="s">
        <v>406</v>
      </c>
      <c r="B413" s="156">
        <v>269</v>
      </c>
      <c r="C413" s="156">
        <v>269</v>
      </c>
      <c r="D413" s="154">
        <f t="shared" si="17"/>
        <v>0</v>
      </c>
    </row>
    <row r="414" ht="15.75" spans="1:4">
      <c r="A414" s="153" t="s">
        <v>407</v>
      </c>
      <c r="B414" s="154">
        <f>SUM(B415:B417)</f>
        <v>724</v>
      </c>
      <c r="C414" s="154">
        <f>SUM(C415:C417)</f>
        <v>280</v>
      </c>
      <c r="D414" s="154">
        <f t="shared" si="17"/>
        <v>444</v>
      </c>
    </row>
    <row r="415" ht="15.75" spans="1:4">
      <c r="A415" s="153" t="s">
        <v>91</v>
      </c>
      <c r="B415" s="156">
        <v>280</v>
      </c>
      <c r="C415" s="154">
        <v>280</v>
      </c>
      <c r="D415" s="154">
        <f t="shared" si="17"/>
        <v>0</v>
      </c>
    </row>
    <row r="416" ht="15.75" spans="1:4">
      <c r="A416" s="155" t="s">
        <v>408</v>
      </c>
      <c r="B416" s="156">
        <v>0</v>
      </c>
      <c r="C416" s="156"/>
      <c r="D416" s="154">
        <f t="shared" si="17"/>
        <v>0</v>
      </c>
    </row>
    <row r="417" ht="15.75" spans="1:4">
      <c r="A417" s="155" t="s">
        <v>409</v>
      </c>
      <c r="B417" s="156">
        <v>444</v>
      </c>
      <c r="C417" s="156">
        <v>0</v>
      </c>
      <c r="D417" s="154">
        <f t="shared" si="17"/>
        <v>444</v>
      </c>
    </row>
    <row r="418" ht="15.75" spans="1:4">
      <c r="A418" s="153" t="s">
        <v>410</v>
      </c>
      <c r="B418" s="154">
        <f>B419+B422</f>
        <v>3564</v>
      </c>
      <c r="C418" s="154">
        <f>C419+C422</f>
        <v>2255</v>
      </c>
      <c r="D418" s="154">
        <f t="shared" si="17"/>
        <v>1309</v>
      </c>
    </row>
    <row r="419" ht="15.75" spans="1:4">
      <c r="A419" s="153" t="s">
        <v>411</v>
      </c>
      <c r="B419" s="154">
        <f>SUM(B420:B421)</f>
        <v>2088</v>
      </c>
      <c r="C419" s="154">
        <f>SUM(C420:C421)</f>
        <v>2255</v>
      </c>
      <c r="D419" s="154">
        <f t="shared" si="17"/>
        <v>-167</v>
      </c>
    </row>
    <row r="420" ht="15.75" spans="1:4">
      <c r="A420" s="155" t="s">
        <v>412</v>
      </c>
      <c r="B420" s="156">
        <v>1300</v>
      </c>
      <c r="C420" s="156">
        <v>728</v>
      </c>
      <c r="D420" s="156">
        <f t="shared" si="17"/>
        <v>572</v>
      </c>
    </row>
    <row r="421" ht="15.75" spans="1:4">
      <c r="A421" s="155" t="s">
        <v>413</v>
      </c>
      <c r="B421" s="156">
        <v>788</v>
      </c>
      <c r="C421" s="156">
        <f>1464+63</f>
        <v>1527</v>
      </c>
      <c r="D421" s="156">
        <f t="shared" si="17"/>
        <v>-739</v>
      </c>
    </row>
    <row r="422" ht="15.75" spans="1:4">
      <c r="A422" s="153" t="s">
        <v>414</v>
      </c>
      <c r="B422" s="154">
        <v>1476</v>
      </c>
      <c r="C422" s="154"/>
      <c r="D422" s="156">
        <f t="shared" si="17"/>
        <v>1476</v>
      </c>
    </row>
    <row r="423" ht="15.75" spans="1:4">
      <c r="A423" s="155" t="s">
        <v>415</v>
      </c>
      <c r="B423" s="156">
        <v>1476</v>
      </c>
      <c r="C423" s="156"/>
      <c r="D423" s="156">
        <f t="shared" si="17"/>
        <v>1476</v>
      </c>
    </row>
    <row r="424" ht="15.75" spans="1:4">
      <c r="A424" s="153" t="s">
        <v>416</v>
      </c>
      <c r="B424" s="156">
        <v>19</v>
      </c>
      <c r="C424" s="156">
        <v>19</v>
      </c>
      <c r="D424" s="154">
        <f t="shared" si="17"/>
        <v>0</v>
      </c>
    </row>
    <row r="425" ht="15.75" spans="1:4">
      <c r="A425" s="153" t="s">
        <v>417</v>
      </c>
      <c r="B425" s="156">
        <v>19</v>
      </c>
      <c r="C425" s="156">
        <v>19</v>
      </c>
      <c r="D425" s="154">
        <f t="shared" si="17"/>
        <v>0</v>
      </c>
    </row>
    <row r="426" ht="15.75" spans="1:4">
      <c r="A426" s="155" t="s">
        <v>418</v>
      </c>
      <c r="B426" s="156">
        <v>19</v>
      </c>
      <c r="C426" s="156">
        <v>19</v>
      </c>
      <c r="D426" s="154">
        <f t="shared" si="17"/>
        <v>0</v>
      </c>
    </row>
    <row r="427" ht="15.75" spans="1:4">
      <c r="A427" s="153" t="s">
        <v>78</v>
      </c>
      <c r="B427" s="154">
        <f>B428+B432+B434</f>
        <v>5449</v>
      </c>
      <c r="C427" s="156"/>
      <c r="D427" s="154">
        <f t="shared" si="17"/>
        <v>5449</v>
      </c>
    </row>
    <row r="428" ht="15.75" spans="1:4">
      <c r="A428" s="153" t="s">
        <v>419</v>
      </c>
      <c r="B428" s="154">
        <f>SUM(B429:B431)</f>
        <v>3870</v>
      </c>
      <c r="C428" s="156"/>
      <c r="D428" s="154">
        <f t="shared" si="17"/>
        <v>3870</v>
      </c>
    </row>
    <row r="429" ht="15.75" spans="1:4">
      <c r="A429" s="155" t="s">
        <v>144</v>
      </c>
      <c r="B429" s="156">
        <v>1322</v>
      </c>
      <c r="C429" s="156"/>
      <c r="D429" s="156">
        <f t="shared" si="17"/>
        <v>1322</v>
      </c>
    </row>
    <row r="430" ht="15.75" spans="1:4">
      <c r="A430" s="155" t="s">
        <v>420</v>
      </c>
      <c r="B430" s="156">
        <v>2278</v>
      </c>
      <c r="C430" s="156"/>
      <c r="D430" s="156">
        <f t="shared" si="17"/>
        <v>2278</v>
      </c>
    </row>
    <row r="431" ht="15.75" spans="1:4">
      <c r="A431" s="155" t="s">
        <v>421</v>
      </c>
      <c r="B431" s="156">
        <v>270</v>
      </c>
      <c r="C431" s="156"/>
      <c r="D431" s="156">
        <f t="shared" si="17"/>
        <v>270</v>
      </c>
    </row>
    <row r="432" ht="15.75" spans="1:4">
      <c r="A432" s="153" t="s">
        <v>422</v>
      </c>
      <c r="B432" s="154">
        <v>1496</v>
      </c>
      <c r="C432" s="156"/>
      <c r="D432" s="154">
        <f t="shared" si="17"/>
        <v>1496</v>
      </c>
    </row>
    <row r="433" ht="15.75" spans="1:4">
      <c r="A433" s="155" t="s">
        <v>91</v>
      </c>
      <c r="B433" s="156">
        <v>1496</v>
      </c>
      <c r="C433" s="156"/>
      <c r="D433" s="156">
        <f t="shared" si="17"/>
        <v>1496</v>
      </c>
    </row>
    <row r="434" ht="15.75" spans="1:4">
      <c r="A434" s="153" t="s">
        <v>423</v>
      </c>
      <c r="B434" s="154">
        <v>83</v>
      </c>
      <c r="C434" s="156"/>
      <c r="D434" s="154">
        <f t="shared" si="17"/>
        <v>83</v>
      </c>
    </row>
    <row r="435" ht="15.75" spans="1:4">
      <c r="A435" s="155" t="s">
        <v>298</v>
      </c>
      <c r="B435" s="156">
        <v>83</v>
      </c>
      <c r="C435" s="156"/>
      <c r="D435" s="156">
        <f t="shared" si="17"/>
        <v>83</v>
      </c>
    </row>
    <row r="436" ht="15.75" spans="1:4">
      <c r="A436" s="153" t="s">
        <v>424</v>
      </c>
      <c r="B436" s="154">
        <v>914</v>
      </c>
      <c r="C436" s="154"/>
      <c r="D436" s="154">
        <f t="shared" si="17"/>
        <v>914</v>
      </c>
    </row>
    <row r="437" ht="15.75" spans="1:4">
      <c r="A437" s="153" t="s">
        <v>425</v>
      </c>
      <c r="B437" s="154">
        <v>914</v>
      </c>
      <c r="C437" s="154"/>
      <c r="D437" s="154">
        <f t="shared" si="17"/>
        <v>914</v>
      </c>
    </row>
    <row r="438" ht="15.75" spans="1:4">
      <c r="A438" s="155" t="s">
        <v>426</v>
      </c>
      <c r="B438" s="156">
        <v>914</v>
      </c>
      <c r="C438" s="157"/>
      <c r="D438" s="156">
        <f t="shared" si="17"/>
        <v>914</v>
      </c>
    </row>
    <row r="439" ht="15.75" spans="1:4">
      <c r="A439" s="153" t="s">
        <v>427</v>
      </c>
      <c r="B439" s="154">
        <v>11453</v>
      </c>
      <c r="C439" s="160"/>
      <c r="D439" s="154">
        <f t="shared" ref="D439:D443" si="18">B439-C439</f>
        <v>11453</v>
      </c>
    </row>
    <row r="440" ht="15.75" spans="1:4">
      <c r="A440" s="153" t="s">
        <v>428</v>
      </c>
      <c r="B440" s="154">
        <v>11453</v>
      </c>
      <c r="C440" s="160"/>
      <c r="D440" s="154">
        <f t="shared" si="18"/>
        <v>11453</v>
      </c>
    </row>
    <row r="441" ht="15.75" spans="1:4">
      <c r="A441" s="155" t="s">
        <v>429</v>
      </c>
      <c r="B441" s="156">
        <v>11453</v>
      </c>
      <c r="C441" s="157"/>
      <c r="D441" s="156">
        <f t="shared" si="18"/>
        <v>11453</v>
      </c>
    </row>
    <row r="442" ht="15.75" spans="1:4">
      <c r="A442" s="153" t="s">
        <v>430</v>
      </c>
      <c r="B442" s="156">
        <v>1</v>
      </c>
      <c r="C442" s="157"/>
      <c r="D442" s="154">
        <f t="shared" si="18"/>
        <v>1</v>
      </c>
    </row>
    <row r="443" ht="15.75" spans="1:4">
      <c r="A443" s="155" t="s">
        <v>431</v>
      </c>
      <c r="B443" s="156">
        <v>1</v>
      </c>
      <c r="C443" s="157"/>
      <c r="D443" s="156">
        <f t="shared" si="18"/>
        <v>1</v>
      </c>
    </row>
    <row r="444" ht="15.75" spans="1:4">
      <c r="A444" s="153" t="s">
        <v>432</v>
      </c>
      <c r="B444" s="154">
        <f>B6+B124+B133+B162+B182+B195+B220+B307+B346+B351+B368+B388+B391+B405+B411+B418+B436+B424+B439+B442+B427</f>
        <v>584884</v>
      </c>
      <c r="C444" s="154">
        <f>C6+C124+C133+C162+C182+C195+C220+C307+C346+C351+C368+C388+C391+C405+C411+C418+C436+C424+C439</f>
        <v>17733.6</v>
      </c>
      <c r="D444" s="154">
        <f>D6+D124+D133+D162+D182+D195+D220+D307+D346+D351+D368+D388+D391+D405+D411+D418+D436+D424+D439+D427+D442+1</f>
        <v>567151.4</v>
      </c>
    </row>
    <row r="445" ht="15" hidden="1" spans="1:4">
      <c r="A445" s="147"/>
      <c r="B445" s="162">
        <v>579435</v>
      </c>
      <c r="C445" s="162"/>
      <c r="D445" s="162"/>
    </row>
    <row r="446" ht="15" hidden="1" spans="1:4">
      <c r="A446" s="147"/>
      <c r="B446" s="162">
        <f>B444-B445</f>
        <v>5449</v>
      </c>
      <c r="C446" s="162"/>
      <c r="D446" s="162"/>
    </row>
    <row r="447" ht="15" spans="1:4">
      <c r="A447" s="147"/>
      <c r="B447" s="162"/>
      <c r="C447" s="162"/>
      <c r="D447" s="162"/>
    </row>
    <row r="448" ht="15" spans="1:4">
      <c r="A448" s="147"/>
      <c r="B448" s="162"/>
      <c r="C448" s="162"/>
      <c r="D448" s="162"/>
    </row>
    <row r="449" ht="15" spans="1:4">
      <c r="A449" s="147"/>
      <c r="B449" s="162"/>
      <c r="C449" s="162"/>
      <c r="D449" s="162"/>
    </row>
    <row r="450" ht="15" spans="1:4">
      <c r="A450" s="147"/>
      <c r="B450" s="162"/>
      <c r="C450" s="162"/>
      <c r="D450" s="162"/>
    </row>
    <row r="451" ht="15" spans="1:4">
      <c r="A451" s="147"/>
      <c r="B451" s="162"/>
      <c r="C451" s="162"/>
      <c r="D451" s="162"/>
    </row>
    <row r="452" ht="15" spans="1:4">
      <c r="A452" s="147"/>
      <c r="B452" s="162"/>
      <c r="C452" s="162"/>
      <c r="D452" s="162"/>
    </row>
    <row r="453" ht="15" spans="1:4">
      <c r="A453" s="147"/>
      <c r="B453" s="162"/>
      <c r="C453" s="162"/>
      <c r="D453" s="162"/>
    </row>
    <row r="454" ht="15" spans="1:4">
      <c r="A454" s="147"/>
      <c r="B454" s="162"/>
      <c r="C454" s="162"/>
      <c r="D454" s="162"/>
    </row>
    <row r="455" ht="15" spans="1:4">
      <c r="A455" s="147"/>
      <c r="B455" s="162"/>
      <c r="C455" s="162"/>
      <c r="D455" s="162"/>
    </row>
    <row r="456" ht="15" spans="1:4">
      <c r="A456" s="147"/>
      <c r="B456" s="162"/>
      <c r="C456" s="162"/>
      <c r="D456" s="162"/>
    </row>
    <row r="457" ht="15" spans="1:4">
      <c r="A457" s="147"/>
      <c r="B457" s="162"/>
      <c r="C457" s="162"/>
      <c r="D457" s="162"/>
    </row>
    <row r="458" ht="15" spans="1:4">
      <c r="A458" s="147"/>
      <c r="B458" s="162"/>
      <c r="C458" s="162"/>
      <c r="D458" s="162"/>
    </row>
    <row r="459" ht="15" spans="1:4">
      <c r="A459" s="147"/>
      <c r="B459" s="162"/>
      <c r="C459" s="162"/>
      <c r="D459" s="162"/>
    </row>
    <row r="460" ht="15" spans="1:4">
      <c r="A460" s="147"/>
      <c r="B460" s="162"/>
      <c r="C460" s="162"/>
      <c r="D460" s="162"/>
    </row>
    <row r="461" spans="1:4">
      <c r="A461" s="147"/>
      <c r="B461" s="147"/>
      <c r="C461" s="147"/>
      <c r="D461" s="147"/>
    </row>
    <row r="462" spans="1:4">
      <c r="A462" s="147"/>
      <c r="B462" s="147"/>
      <c r="C462" s="147"/>
      <c r="D462" s="147"/>
    </row>
    <row r="463" spans="1:4">
      <c r="A463" s="147"/>
      <c r="B463" s="147"/>
      <c r="C463" s="147"/>
      <c r="D463" s="147"/>
    </row>
    <row r="464" spans="1:4">
      <c r="A464" s="147"/>
      <c r="B464" s="147"/>
      <c r="C464" s="147"/>
      <c r="D464" s="147"/>
    </row>
    <row r="465" spans="1:4">
      <c r="A465" s="147"/>
      <c r="B465" s="147"/>
      <c r="C465" s="147"/>
      <c r="D465" s="147"/>
    </row>
    <row r="466" spans="1:4">
      <c r="A466" s="147"/>
      <c r="B466" s="147"/>
      <c r="C466" s="147"/>
      <c r="D466" s="147"/>
    </row>
    <row r="467" spans="1:4">
      <c r="A467" s="147"/>
      <c r="B467" s="147"/>
      <c r="C467" s="147"/>
      <c r="D467" s="147"/>
    </row>
    <row r="468" spans="1:4">
      <c r="A468" s="147"/>
      <c r="B468" s="147"/>
      <c r="C468" s="147"/>
      <c r="D468" s="147"/>
    </row>
    <row r="469" spans="1:4">
      <c r="A469" s="147"/>
      <c r="B469" s="147"/>
      <c r="C469" s="147"/>
      <c r="D469" s="147"/>
    </row>
    <row r="470" spans="1:4">
      <c r="A470" s="147"/>
      <c r="B470" s="147"/>
      <c r="C470" s="147"/>
      <c r="D470" s="147"/>
    </row>
    <row r="471" spans="1:4">
      <c r="A471" s="147"/>
      <c r="B471" s="147"/>
      <c r="C471" s="147"/>
      <c r="D471" s="147"/>
    </row>
    <row r="472" spans="1:4">
      <c r="A472" s="147"/>
      <c r="B472" s="147"/>
      <c r="C472" s="147"/>
      <c r="D472" s="147"/>
    </row>
    <row r="473" spans="1:4">
      <c r="A473" s="147"/>
      <c r="B473" s="147"/>
      <c r="C473" s="147"/>
      <c r="D473" s="147"/>
    </row>
    <row r="474" spans="1:4">
      <c r="A474" s="147"/>
      <c r="B474" s="147"/>
      <c r="C474" s="147"/>
      <c r="D474" s="147"/>
    </row>
    <row r="475" spans="1:4">
      <c r="A475" s="147"/>
      <c r="B475" s="147"/>
      <c r="C475" s="147"/>
      <c r="D475" s="147"/>
    </row>
    <row r="476" spans="1:4">
      <c r="A476" s="147"/>
      <c r="B476" s="147"/>
      <c r="C476" s="147"/>
      <c r="D476" s="147"/>
    </row>
    <row r="477" spans="1:4">
      <c r="A477" s="147"/>
      <c r="B477" s="147"/>
      <c r="C477" s="147"/>
      <c r="D477" s="147"/>
    </row>
    <row r="478" spans="1:4">
      <c r="A478" s="147"/>
      <c r="B478" s="147"/>
      <c r="C478" s="147"/>
      <c r="D478" s="147"/>
    </row>
    <row r="479" spans="1:4">
      <c r="A479" s="147"/>
      <c r="B479" s="147"/>
      <c r="C479" s="147"/>
      <c r="D479" s="147"/>
    </row>
    <row r="480" spans="1:4">
      <c r="A480" s="147"/>
      <c r="B480" s="147"/>
      <c r="C480" s="147"/>
      <c r="D480" s="147"/>
    </row>
    <row r="481" spans="1:4">
      <c r="A481" s="147"/>
      <c r="B481" s="147"/>
      <c r="C481" s="147"/>
      <c r="D481" s="147"/>
    </row>
    <row r="482" spans="1:4">
      <c r="A482" s="147"/>
      <c r="B482" s="147"/>
      <c r="C482" s="147"/>
      <c r="D482" s="147"/>
    </row>
    <row r="483" spans="1:4">
      <c r="A483" s="147"/>
      <c r="B483" s="147"/>
      <c r="C483" s="147"/>
      <c r="D483" s="147"/>
    </row>
    <row r="484" spans="1:4">
      <c r="A484" s="147"/>
      <c r="B484" s="147"/>
      <c r="C484" s="147"/>
      <c r="D484" s="147"/>
    </row>
    <row r="485" spans="1:4">
      <c r="A485" s="147"/>
      <c r="B485" s="147"/>
      <c r="C485" s="147"/>
      <c r="D485" s="147"/>
    </row>
    <row r="486" spans="1:4">
      <c r="A486" s="147"/>
      <c r="B486" s="147"/>
      <c r="C486" s="147"/>
      <c r="D486" s="147"/>
    </row>
    <row r="487" spans="1:4">
      <c r="A487" s="147"/>
      <c r="B487" s="147"/>
      <c r="C487" s="147"/>
      <c r="D487" s="147"/>
    </row>
    <row r="488" spans="1:4">
      <c r="A488" s="147"/>
      <c r="B488" s="147"/>
      <c r="C488" s="147"/>
      <c r="D488" s="147"/>
    </row>
    <row r="489" spans="1:4">
      <c r="A489" s="147"/>
      <c r="B489" s="147"/>
      <c r="C489" s="147"/>
      <c r="D489" s="147"/>
    </row>
    <row r="490" spans="1:4">
      <c r="A490" s="147"/>
      <c r="B490" s="147"/>
      <c r="C490" s="147"/>
      <c r="D490" s="147"/>
    </row>
    <row r="491" spans="1:4">
      <c r="A491" s="147"/>
      <c r="B491" s="147"/>
      <c r="C491" s="147"/>
      <c r="D491" s="147"/>
    </row>
    <row r="492" spans="1:4">
      <c r="A492" s="147"/>
      <c r="B492" s="147"/>
      <c r="C492" s="147"/>
      <c r="D492" s="147"/>
    </row>
    <row r="493" spans="1:4">
      <c r="A493" s="147"/>
      <c r="B493" s="147"/>
      <c r="C493" s="147"/>
      <c r="D493" s="147"/>
    </row>
  </sheetData>
  <autoFilter ref="A1:D446">
    <filterColumn colId="3">
      <filters>
        <filter val="0"/>
        <filter val="100"/>
        <filter val="500"/>
        <filter val="1"/>
        <filter val="101"/>
        <filter val="2"/>
        <filter val="102"/>
        <filter val="902"/>
        <filter val="1,102"/>
        <filter val="3"/>
        <filter val="1,503"/>
        <filter val="4"/>
        <filter val="5"/>
        <filter val="506"/>
        <filter val="8"/>
        <filter val="108"/>
        <filter val="9"/>
        <filter val="1,909"/>
        <filter val="1,110"/>
        <filter val="-11"/>
        <filter val="113"/>
        <filter val="-14"/>
        <filter val="114"/>
        <filter val="914"/>
        <filter val="117"/>
        <filter val="-18"/>
        <filter val="518"/>
        <filter val="3,918"/>
        <filter val="24,918"/>
        <filter val="26,519"/>
        <filter val="-20"/>
        <filter val="124"/>
        <filter val="526"/>
        <filter val="128"/>
        <filter val="529"/>
        <filter val="7,130"/>
        <filter val="132"/>
        <filter val="-132"/>
        <filter val="133"/>
        <filter val="-34"/>
        <filter val="135"/>
        <filter val="5,935"/>
        <filter val="538"/>
        <filter val="3,139"/>
        <filter val="140"/>
        <filter val="-142"/>
        <filter val="1,142"/>
        <filter val="7,143"/>
        <filter val="145"/>
        <filter val="547"/>
        <filter val="-48"/>
        <filter val="148"/>
        <filter val="6,148"/>
        <filter val="149"/>
        <filter val="549"/>
        <filter val="2,150"/>
        <filter val="108,980"/>
        <filter val="7,553"/>
        <filter val="957"/>
        <filter val="558"/>
        <filter val="958"/>
        <filter val="9,960"/>
        <filter val="6,565"/>
        <filter val="-167"/>
        <filter val="-69"/>
        <filter val="4,169"/>
        <filter val="170"/>
        <filter val="3,970"/>
        <filter val="171"/>
        <filter val="172"/>
        <filter val="572"/>
        <filter val="2,172"/>
        <filter val="574"/>
        <filter val="974"/>
        <filter val="1,174"/>
        <filter val="179"/>
        <filter val="123,550"/>
        <filter val="567,151"/>
        <filter val="982"/>
        <filter val="183"/>
        <filter val="983"/>
        <filter val="1,183"/>
        <filter val="185"/>
        <filter val="81,185"/>
        <filter val="4,189"/>
        <filter val="-90"/>
        <filter val="190"/>
        <filter val="1,191"/>
        <filter val="592"/>
        <filter val="193"/>
        <filter val="1,193"/>
        <filter val="9,193"/>
        <filter val="594"/>
        <filter val="195"/>
        <filter val="595"/>
        <filter val="1,595"/>
        <filter val="596"/>
        <filter val="3,196"/>
        <filter val="198"/>
        <filter val="200"/>
        <filter val="-200"/>
        <filter val="3,200"/>
        <filter val="201"/>
        <filter val="202"/>
        <filter val="605"/>
        <filter val="4,208"/>
        <filter val="23,621"/>
        <filter val="1,223"/>
        <filter val="71,224"/>
        <filter val="1,225"/>
        <filter val="232"/>
        <filter val="1,234"/>
        <filter val="3,234"/>
        <filter val="235"/>
        <filter val="238"/>
        <filter val="1,242"/>
        <filter val="644"/>
        <filter val="647"/>
        <filter val="12,247"/>
        <filter val="1,649"/>
        <filter val="250"/>
        <filter val="1,252"/>
        <filter val="653"/>
        <filter val="36,253"/>
        <filter val="654"/>
        <filter val="256"/>
        <filter val="260"/>
        <filter val="-260"/>
        <filter val="1,660"/>
        <filter val="1,261"/>
        <filter val="1,661"/>
        <filter val="262"/>
        <filter val="270"/>
        <filter val="1,272"/>
        <filter val="2,278"/>
        <filter val="279"/>
        <filter val="1,679"/>
        <filter val="4,682"/>
        <filter val="1,286"/>
        <filter val="687"/>
        <filter val="1,688"/>
        <filter val="当年预算支出"/>
        <filter val="291"/>
        <filter val="294"/>
        <filter val="18,296"/>
        <filter val="298"/>
        <filter val="4,300"/>
        <filter val="26,700"/>
        <filter val="73,301"/>
        <filter val="303"/>
        <filter val="1,304"/>
        <filter val="305"/>
        <filter val="1,307"/>
        <filter val="1,707"/>
        <filter val="308"/>
        <filter val="1,309"/>
        <filter val="1,310"/>
        <filter val="2,311"/>
        <filter val="313"/>
        <filter val="716"/>
        <filter val="18,716"/>
        <filter val="718"/>
        <filter val="319"/>
        <filter val="1,322"/>
        <filter val="1,327"/>
        <filter val="3,730"/>
        <filter val="737"/>
        <filter val="-739"/>
        <filter val="344"/>
        <filter val="345"/>
        <filter val="1,346"/>
        <filter val="348"/>
        <filter val="6,348"/>
        <filter val="8,348"/>
        <filter val="1,350"/>
        <filter val="50,354"/>
        <filter val="357"/>
        <filter val="1,359"/>
        <filter val="3,762"/>
        <filter val="363"/>
        <filter val="364"/>
        <filter val="764"/>
        <filter val="365"/>
        <filter val="366"/>
        <filter val="3,370"/>
        <filter val="8,373"/>
        <filter val="774"/>
        <filter val="62,775"/>
        <filter val="17,780"/>
        <filter val="31,783"/>
        <filter val="785"/>
        <filter val="8,786"/>
        <filter val="16,388"/>
        <filter val="393"/>
        <filter val="794"/>
        <filter val="395"/>
        <filter val="132,796"/>
        <filter val="-1"/>
        <filter val="1,401"/>
        <filter val="2,402"/>
        <filter val="1,007"/>
        <filter val="1,808"/>
        <filter val="11"/>
        <filter val="7,011"/>
        <filter val="12"/>
        <filter val="12,812"/>
        <filter val="13"/>
        <filter val="14"/>
        <filter val="15"/>
        <filter val="17"/>
        <filter val="18"/>
        <filter val="418"/>
        <filter val="19"/>
        <filter val="2,419"/>
        <filter val="20"/>
        <filter val="1,020"/>
        <filter val="16,820"/>
        <filter val="22,821"/>
        <filter val="26,421"/>
        <filter val="3,822"/>
        <filter val="823"/>
        <filter val="14,823"/>
        <filter val="24"/>
        <filter val="1,829"/>
        <filter val="30"/>
        <filter val="31"/>
        <filter val="1,831"/>
        <filter val="33"/>
        <filter val="434"/>
        <filter val="35"/>
        <filter val="37"/>
        <filter val="38"/>
        <filter val="39"/>
        <filter val="40"/>
        <filter val="31,842"/>
        <filter val="43"/>
        <filter val="9,443"/>
        <filter val="445"/>
        <filter val="1,445"/>
        <filter val="46"/>
        <filter val="446"/>
        <filter val="48"/>
        <filter val="12,448"/>
        <filter val="49"/>
        <filter val="5,449"/>
        <filter val="850"/>
        <filter val="53"/>
        <filter val="11,453"/>
        <filter val="54"/>
        <filter val="2,457"/>
        <filter val="58"/>
        <filter val="59"/>
        <filter val="1,460"/>
        <filter val="59,861"/>
        <filter val="62"/>
        <filter val="63"/>
        <filter val="68"/>
        <filter val="3,870"/>
        <filter val="73"/>
        <filter val="1,476"/>
        <filter val="7,882"/>
        <filter val="83"/>
        <filter val="4,484"/>
        <filter val="886"/>
        <filter val="87"/>
        <filter val="887"/>
        <filter val="88"/>
        <filter val="90"/>
        <filter val="1,890"/>
        <filter val="7,491"/>
        <filter val="95"/>
        <filter val="1,496"/>
        <filter val="1,897"/>
        <filter val="98"/>
        <filter val="499"/>
        <filter val="单位：万元"/>
      </filters>
    </filterColumn>
    <extLst/>
  </autoFilter>
  <mergeCells count="3">
    <mergeCell ref="A2:D2"/>
    <mergeCell ref="B4:D4"/>
    <mergeCell ref="A4:A5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39" workbookViewId="0">
      <selection activeCell="B56" sqref="B56"/>
    </sheetView>
  </sheetViews>
  <sheetFormatPr defaultColWidth="9" defaultRowHeight="13.5" outlineLevelCol="1"/>
  <cols>
    <col min="1" max="1" width="46.25" customWidth="1"/>
    <col min="2" max="2" width="30.375" customWidth="1"/>
  </cols>
  <sheetData>
    <row r="1" ht="18.75" spans="1:2">
      <c r="A1" s="14" t="s">
        <v>433</v>
      </c>
      <c r="B1" s="12"/>
    </row>
    <row r="2" ht="25.5" spans="1:2">
      <c r="A2" s="37" t="s">
        <v>434</v>
      </c>
      <c r="B2" s="142"/>
    </row>
    <row r="3" spans="1:2">
      <c r="A3" s="12"/>
      <c r="B3" s="143" t="s">
        <v>2</v>
      </c>
    </row>
    <row r="4" ht="21.95" customHeight="1" spans="1:2">
      <c r="A4" s="144" t="s">
        <v>435</v>
      </c>
      <c r="B4" s="144" t="s">
        <v>6</v>
      </c>
    </row>
    <row r="5" ht="15.75" spans="1:2">
      <c r="A5" s="145" t="s">
        <v>436</v>
      </c>
      <c r="B5" s="26">
        <f>SUM(B6:B9)</f>
        <v>51485</v>
      </c>
    </row>
    <row r="6" ht="15.75" spans="1:2">
      <c r="A6" s="51" t="s">
        <v>437</v>
      </c>
      <c r="B6" s="28">
        <v>37426</v>
      </c>
    </row>
    <row r="7" ht="15.75" spans="1:2">
      <c r="A7" s="51" t="s">
        <v>438</v>
      </c>
      <c r="B7" s="28">
        <v>4417</v>
      </c>
    </row>
    <row r="8" ht="15.75" spans="1:2">
      <c r="A8" s="51" t="s">
        <v>439</v>
      </c>
      <c r="B8" s="28">
        <v>3997</v>
      </c>
    </row>
    <row r="9" ht="15.75" spans="1:2">
      <c r="A9" s="51" t="s">
        <v>440</v>
      </c>
      <c r="B9" s="28">
        <v>5645</v>
      </c>
    </row>
    <row r="10" ht="15.75" spans="1:2">
      <c r="A10" s="145" t="s">
        <v>441</v>
      </c>
      <c r="B10" s="26">
        <f>SUM(B11:B20)</f>
        <v>39263</v>
      </c>
    </row>
    <row r="11" ht="15.75" spans="1:2">
      <c r="A11" s="51" t="s">
        <v>442</v>
      </c>
      <c r="B11" s="28">
        <v>7904</v>
      </c>
    </row>
    <row r="12" ht="15.75" spans="1:2">
      <c r="A12" s="51" t="s">
        <v>443</v>
      </c>
      <c r="B12" s="28">
        <v>3</v>
      </c>
    </row>
    <row r="13" ht="15.75" spans="1:2">
      <c r="A13" s="51" t="s">
        <v>444</v>
      </c>
      <c r="B13" s="28">
        <v>162</v>
      </c>
    </row>
    <row r="14" ht="15.75" spans="1:2">
      <c r="A14" s="51" t="s">
        <v>445</v>
      </c>
      <c r="B14" s="28">
        <v>116</v>
      </c>
    </row>
    <row r="15" ht="15.75" spans="1:2">
      <c r="A15" s="51" t="s">
        <v>446</v>
      </c>
      <c r="B15" s="28">
        <v>28777</v>
      </c>
    </row>
    <row r="16" ht="15.75" spans="1:2">
      <c r="A16" s="51" t="s">
        <v>447</v>
      </c>
      <c r="B16" s="28">
        <v>30</v>
      </c>
    </row>
    <row r="17" ht="15.75" spans="1:2">
      <c r="A17" s="51" t="s">
        <v>448</v>
      </c>
      <c r="B17" s="28">
        <v>40</v>
      </c>
    </row>
    <row r="18" ht="15.75" spans="1:2">
      <c r="A18" s="51" t="s">
        <v>449</v>
      </c>
      <c r="B18" s="28">
        <v>211</v>
      </c>
    </row>
    <row r="19" ht="15.75" spans="1:2">
      <c r="A19" s="51" t="s">
        <v>450</v>
      </c>
      <c r="B19" s="28">
        <v>833</v>
      </c>
    </row>
    <row r="20" ht="15.75" spans="1:2">
      <c r="A20" s="51" t="s">
        <v>451</v>
      </c>
      <c r="B20" s="28">
        <v>1187</v>
      </c>
    </row>
    <row r="21" ht="15.75" spans="1:2">
      <c r="A21" s="145" t="s">
        <v>452</v>
      </c>
      <c r="B21" s="26">
        <f>SUM(B22:B28)</f>
        <v>525</v>
      </c>
    </row>
    <row r="22" ht="15.75" spans="1:2">
      <c r="A22" s="51" t="s">
        <v>453</v>
      </c>
      <c r="B22" s="28">
        <v>0</v>
      </c>
    </row>
    <row r="23" ht="15.75" spans="1:2">
      <c r="A23" s="51" t="s">
        <v>454</v>
      </c>
      <c r="B23" s="28">
        <v>1</v>
      </c>
    </row>
    <row r="24" ht="15.75" spans="1:2">
      <c r="A24" s="51" t="s">
        <v>455</v>
      </c>
      <c r="B24" s="28">
        <v>0</v>
      </c>
    </row>
    <row r="25" ht="15.75" spans="1:2">
      <c r="A25" s="51" t="s">
        <v>456</v>
      </c>
      <c r="B25" s="28">
        <v>0</v>
      </c>
    </row>
    <row r="26" ht="15.75" spans="1:2">
      <c r="A26" s="51" t="s">
        <v>457</v>
      </c>
      <c r="B26" s="28">
        <v>520</v>
      </c>
    </row>
    <row r="27" ht="15.75" spans="1:2">
      <c r="A27" s="51" t="s">
        <v>458</v>
      </c>
      <c r="B27" s="28">
        <v>0</v>
      </c>
    </row>
    <row r="28" ht="15.75" spans="1:2">
      <c r="A28" s="51" t="s">
        <v>459</v>
      </c>
      <c r="B28" s="28">
        <v>4</v>
      </c>
    </row>
    <row r="29" ht="15.75" spans="1:2">
      <c r="A29" s="145" t="s">
        <v>460</v>
      </c>
      <c r="B29" s="26">
        <f>SUM(B30:B32)</f>
        <v>123717</v>
      </c>
    </row>
    <row r="30" ht="15.75" spans="1:2">
      <c r="A30" s="51" t="s">
        <v>461</v>
      </c>
      <c r="B30" s="28">
        <v>95739</v>
      </c>
    </row>
    <row r="31" ht="15.75" spans="1:2">
      <c r="A31" s="51" t="s">
        <v>462</v>
      </c>
      <c r="B31" s="28">
        <v>27978</v>
      </c>
    </row>
    <row r="32" ht="15.75" spans="1:2">
      <c r="A32" s="51" t="s">
        <v>463</v>
      </c>
      <c r="B32" s="28"/>
    </row>
    <row r="33" ht="15.75" spans="1:2">
      <c r="A33" s="145" t="s">
        <v>464</v>
      </c>
      <c r="B33" s="26">
        <v>1409</v>
      </c>
    </row>
    <row r="34" ht="15.75" spans="1:2">
      <c r="A34" s="51" t="s">
        <v>465</v>
      </c>
      <c r="B34" s="28">
        <v>1409</v>
      </c>
    </row>
    <row r="35" ht="15.75" spans="1:2">
      <c r="A35" s="51" t="s">
        <v>466</v>
      </c>
      <c r="B35" s="28"/>
    </row>
    <row r="36" ht="15.75" spans="1:2">
      <c r="A36" s="145" t="s">
        <v>467</v>
      </c>
      <c r="B36" s="26">
        <f>SUM(B37:B39)</f>
        <v>127</v>
      </c>
    </row>
    <row r="37" ht="15.75" spans="1:2">
      <c r="A37" s="51" t="s">
        <v>468</v>
      </c>
      <c r="B37" s="28">
        <v>22</v>
      </c>
    </row>
    <row r="38" ht="15.75" spans="1:2">
      <c r="A38" s="51" t="s">
        <v>469</v>
      </c>
      <c r="B38" s="28"/>
    </row>
    <row r="39" ht="15.75" spans="1:2">
      <c r="A39" s="51" t="s">
        <v>470</v>
      </c>
      <c r="B39" s="28">
        <v>105</v>
      </c>
    </row>
    <row r="40" ht="15.75" spans="1:2">
      <c r="A40" s="145" t="s">
        <v>471</v>
      </c>
      <c r="B40" s="26">
        <f>SUM(B41:B46)</f>
        <v>1817</v>
      </c>
    </row>
    <row r="41" ht="15.75" spans="1:2">
      <c r="A41" s="51" t="s">
        <v>472</v>
      </c>
      <c r="B41" s="28">
        <v>230</v>
      </c>
    </row>
    <row r="42" ht="15.75" spans="1:2">
      <c r="A42" s="51" t="s">
        <v>473</v>
      </c>
      <c r="B42" s="28">
        <v>0</v>
      </c>
    </row>
    <row r="43" ht="15.75" spans="1:2">
      <c r="A43" s="51" t="s">
        <v>474</v>
      </c>
      <c r="B43" s="28">
        <v>0</v>
      </c>
    </row>
    <row r="44" ht="15.75" spans="1:2">
      <c r="A44" s="51" t="s">
        <v>475</v>
      </c>
      <c r="B44" s="28">
        <v>445</v>
      </c>
    </row>
    <row r="45" ht="15.75" spans="1:2">
      <c r="A45" s="51" t="s">
        <v>476</v>
      </c>
      <c r="B45" s="28">
        <v>1142</v>
      </c>
    </row>
    <row r="46" ht="15.75" spans="1:2">
      <c r="A46" s="51" t="s">
        <v>459</v>
      </c>
      <c r="B46" s="28"/>
    </row>
    <row r="47" ht="15.75" spans="1:2">
      <c r="A47" s="145" t="s">
        <v>477</v>
      </c>
      <c r="B47" s="26">
        <f>SUM(B48:B51)</f>
        <v>1398</v>
      </c>
    </row>
    <row r="48" ht="15.75" spans="1:2">
      <c r="A48" s="51" t="s">
        <v>478</v>
      </c>
      <c r="B48" s="28"/>
    </row>
    <row r="49" ht="15.75" spans="1:2">
      <c r="A49" s="51" t="s">
        <v>479</v>
      </c>
      <c r="B49" s="28"/>
    </row>
    <row r="50" ht="15.75" spans="1:2">
      <c r="A50" s="51" t="s">
        <v>480</v>
      </c>
      <c r="B50" s="28">
        <v>1398</v>
      </c>
    </row>
    <row r="51" ht="15.75" spans="1:2">
      <c r="A51" s="51" t="s">
        <v>481</v>
      </c>
      <c r="B51" s="28"/>
    </row>
    <row r="52" ht="15.75" spans="1:2">
      <c r="A52" s="54" t="s">
        <v>82</v>
      </c>
      <c r="B52" s="26">
        <f>SUM(B5,B10,B21,B29,B33,B40,B47,B36)</f>
        <v>219741</v>
      </c>
    </row>
    <row r="53" spans="1:2">
      <c r="A53" s="12" t="s">
        <v>83</v>
      </c>
      <c r="B53" s="12"/>
    </row>
    <row r="54" spans="1:2">
      <c r="A54" s="12"/>
      <c r="B54" s="12"/>
    </row>
    <row r="55" spans="1:2">
      <c r="A55" s="12"/>
      <c r="B55" s="12"/>
    </row>
    <row r="56" spans="1:2">
      <c r="A56" s="12"/>
      <c r="B56" s="12"/>
    </row>
    <row r="57" spans="1:2">
      <c r="A57" s="12"/>
      <c r="B57" s="12"/>
    </row>
    <row r="58" spans="1:2">
      <c r="A58" s="12"/>
      <c r="B58" s="12"/>
    </row>
    <row r="59" spans="1:2">
      <c r="A59" s="12"/>
      <c r="B59" s="12"/>
    </row>
  </sheetData>
  <mergeCells count="2">
    <mergeCell ref="A2:B2"/>
    <mergeCell ref="A53:B53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8"/>
  <sheetViews>
    <sheetView topLeftCell="A19" workbookViewId="0">
      <selection activeCell="D34" sqref="D34"/>
    </sheetView>
  </sheetViews>
  <sheetFormatPr defaultColWidth="9" defaultRowHeight="13.5"/>
  <cols>
    <col min="1" max="1" width="50.25" customWidth="1"/>
    <col min="2" max="2" width="11.125" customWidth="1"/>
    <col min="3" max="3" width="10.75" customWidth="1"/>
    <col min="4" max="4" width="12.25" customWidth="1"/>
    <col min="5" max="5" width="16.625" customWidth="1"/>
    <col min="6" max="6" width="10.125" customWidth="1"/>
    <col min="7" max="7" width="12.625" customWidth="1"/>
  </cols>
  <sheetData>
    <row r="1" ht="18.75" spans="1:251">
      <c r="A1" s="90" t="s">
        <v>482</v>
      </c>
      <c r="B1" s="90"/>
      <c r="C1" s="90"/>
      <c r="D1" s="90"/>
      <c r="E1" s="90"/>
      <c r="F1" s="90"/>
      <c r="G1" s="91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</row>
    <row r="2" s="89" customFormat="1" ht="30" customHeight="1" spans="1:7">
      <c r="A2" s="37" t="s">
        <v>483</v>
      </c>
      <c r="B2" s="37"/>
      <c r="C2" s="37"/>
      <c r="D2" s="37"/>
      <c r="E2" s="37"/>
      <c r="F2" s="37"/>
      <c r="G2" s="37"/>
    </row>
    <row r="3" s="89" customFormat="1" ht="16.5" customHeight="1" spans="1:7">
      <c r="A3" s="93"/>
      <c r="B3" s="94"/>
      <c r="C3" s="94"/>
      <c r="D3" s="95"/>
      <c r="E3" s="95"/>
      <c r="F3" s="96"/>
      <c r="G3" s="95" t="s">
        <v>2</v>
      </c>
    </row>
    <row r="4" ht="42" customHeight="1" spans="1:7">
      <c r="A4" s="97" t="s">
        <v>3</v>
      </c>
      <c r="B4" s="98" t="s">
        <v>4</v>
      </c>
      <c r="C4" s="99" t="s">
        <v>5</v>
      </c>
      <c r="D4" s="99" t="s">
        <v>6</v>
      </c>
      <c r="E4" s="100" t="s">
        <v>7</v>
      </c>
      <c r="F4" s="101" t="s">
        <v>8</v>
      </c>
      <c r="G4" s="102" t="s">
        <v>484</v>
      </c>
    </row>
    <row r="5" ht="20.1" customHeight="1" spans="1:7">
      <c r="A5" s="103" t="s">
        <v>485</v>
      </c>
      <c r="B5" s="104"/>
      <c r="C5" s="104"/>
      <c r="D5" s="105"/>
      <c r="E5" s="104"/>
      <c r="F5" s="106"/>
      <c r="G5" s="107"/>
    </row>
    <row r="6" ht="20.1" customHeight="1" spans="1:7">
      <c r="A6" s="103" t="s">
        <v>486</v>
      </c>
      <c r="B6" s="108">
        <v>0</v>
      </c>
      <c r="C6" s="108">
        <v>0</v>
      </c>
      <c r="D6" s="108">
        <v>0</v>
      </c>
      <c r="E6" s="104"/>
      <c r="F6" s="109">
        <v>0</v>
      </c>
      <c r="G6" s="110"/>
    </row>
    <row r="7" ht="20.1" customHeight="1" spans="1:7">
      <c r="A7" s="111" t="s">
        <v>487</v>
      </c>
      <c r="B7" s="112">
        <v>0</v>
      </c>
      <c r="C7" s="112">
        <v>0</v>
      </c>
      <c r="D7" s="112">
        <v>0</v>
      </c>
      <c r="E7" s="113"/>
      <c r="F7" s="112">
        <v>0</v>
      </c>
      <c r="G7" s="114"/>
    </row>
    <row r="8" ht="14.25" customHeight="1" spans="1:7">
      <c r="A8" s="115"/>
      <c r="B8" s="116"/>
      <c r="C8" s="116"/>
      <c r="D8" s="117"/>
      <c r="E8" s="118"/>
      <c r="F8" s="119"/>
      <c r="G8" s="120"/>
    </row>
    <row r="9" ht="17.25" customHeight="1" spans="1:10">
      <c r="A9" s="90" t="s">
        <v>488</v>
      </c>
      <c r="B9" s="90"/>
      <c r="C9" s="90"/>
      <c r="D9" s="90"/>
      <c r="E9" s="90"/>
      <c r="F9" s="90"/>
      <c r="J9" s="140"/>
    </row>
    <row r="10" ht="25.5" customHeight="1" spans="1:7">
      <c r="A10" s="37" t="s">
        <v>489</v>
      </c>
      <c r="B10" s="37"/>
      <c r="C10" s="37"/>
      <c r="D10" s="37"/>
      <c r="E10" s="37"/>
      <c r="F10" s="37"/>
      <c r="G10" s="37"/>
    </row>
    <row r="11" s="45" customFormat="1" ht="14.25" customHeight="1" spans="1:7">
      <c r="A11" s="61"/>
      <c r="B11" s="61"/>
      <c r="C11" s="61"/>
      <c r="D11" s="92"/>
      <c r="E11" s="92"/>
      <c r="F11" s="92"/>
      <c r="G11" s="62" t="s">
        <v>2</v>
      </c>
    </row>
    <row r="12" s="45" customFormat="1" ht="15" customHeight="1" spans="1:7">
      <c r="A12" s="121" t="s">
        <v>490</v>
      </c>
      <c r="B12" s="122" t="s">
        <v>4</v>
      </c>
      <c r="C12" s="122" t="s">
        <v>491</v>
      </c>
      <c r="D12" s="122" t="s">
        <v>44</v>
      </c>
      <c r="E12" s="122"/>
      <c r="F12" s="122"/>
      <c r="G12" s="123" t="s">
        <v>7</v>
      </c>
    </row>
    <row r="13" ht="27.75" customHeight="1" spans="1:7">
      <c r="A13" s="124"/>
      <c r="B13" s="125"/>
      <c r="C13" s="125"/>
      <c r="D13" s="125" t="s">
        <v>49</v>
      </c>
      <c r="E13" s="125" t="s">
        <v>492</v>
      </c>
      <c r="F13" s="125" t="s">
        <v>88</v>
      </c>
      <c r="G13" s="126"/>
    </row>
    <row r="14" ht="27.75" customHeight="1" spans="1:7">
      <c r="A14" s="127" t="s">
        <v>493</v>
      </c>
      <c r="B14" s="2"/>
      <c r="C14" s="128">
        <v>50</v>
      </c>
      <c r="D14" s="125"/>
      <c r="E14" s="125"/>
      <c r="F14" s="125"/>
      <c r="G14" s="126"/>
    </row>
    <row r="15" ht="27.75" customHeight="1" spans="1:7">
      <c r="A15" s="129" t="s">
        <v>494</v>
      </c>
      <c r="B15" s="2"/>
      <c r="C15" s="130">
        <v>50</v>
      </c>
      <c r="D15" s="125"/>
      <c r="E15" s="125"/>
      <c r="F15" s="125"/>
      <c r="G15" s="126"/>
    </row>
    <row r="16" ht="27.75" customHeight="1" spans="1:7">
      <c r="A16" s="129" t="s">
        <v>495</v>
      </c>
      <c r="B16" s="2"/>
      <c r="C16" s="130">
        <v>50</v>
      </c>
      <c r="D16" s="125"/>
      <c r="E16" s="125"/>
      <c r="F16" s="125"/>
      <c r="G16" s="126"/>
    </row>
    <row r="17" ht="20.1" customHeight="1" spans="1:10">
      <c r="A17" s="131" t="s">
        <v>496</v>
      </c>
      <c r="B17" s="132"/>
      <c r="C17" s="26">
        <v>330023</v>
      </c>
      <c r="D17" s="26">
        <v>515576</v>
      </c>
      <c r="E17" s="26">
        <v>515576</v>
      </c>
      <c r="F17" s="133"/>
      <c r="G17" s="67">
        <f t="shared" ref="G17:G18" si="0">D17/C17*100</f>
        <v>156.224263157416</v>
      </c>
      <c r="J17">
        <f>D17-C17</f>
        <v>185553</v>
      </c>
    </row>
    <row r="18" ht="20.1" customHeight="1" spans="1:7">
      <c r="A18" s="50" t="s">
        <v>497</v>
      </c>
      <c r="B18" s="132"/>
      <c r="C18" s="28">
        <v>330023</v>
      </c>
      <c r="D18" s="28">
        <f t="shared" ref="D18" si="1">E18+F18</f>
        <v>515576</v>
      </c>
      <c r="E18" s="28">
        <v>515576</v>
      </c>
      <c r="F18" s="133">
        <v>0</v>
      </c>
      <c r="G18" s="67">
        <f t="shared" si="0"/>
        <v>156.224263157416</v>
      </c>
    </row>
    <row r="19" ht="20.1" customHeight="1" spans="1:7">
      <c r="A19" s="134" t="s">
        <v>498</v>
      </c>
      <c r="B19" s="132"/>
      <c r="C19" s="132">
        <v>1305</v>
      </c>
      <c r="D19" s="28">
        <v>1305</v>
      </c>
      <c r="E19" s="28">
        <v>1305</v>
      </c>
      <c r="F19" s="133"/>
      <c r="G19" s="67"/>
    </row>
    <row r="20" ht="20.1" customHeight="1" spans="1:7">
      <c r="A20" s="134" t="s">
        <v>499</v>
      </c>
      <c r="B20" s="132"/>
      <c r="C20" s="28">
        <v>327278</v>
      </c>
      <c r="D20" s="28">
        <v>512588</v>
      </c>
      <c r="E20" s="28">
        <v>512588</v>
      </c>
      <c r="F20" s="133"/>
      <c r="G20" s="67"/>
    </row>
    <row r="21" ht="20.1" customHeight="1" spans="1:7">
      <c r="A21" s="134" t="s">
        <v>500</v>
      </c>
      <c r="B21" s="132"/>
      <c r="C21" s="28">
        <v>1440</v>
      </c>
      <c r="D21" s="28">
        <v>1683</v>
      </c>
      <c r="E21" s="28">
        <v>1683</v>
      </c>
      <c r="F21" s="133"/>
      <c r="G21" s="67">
        <f>D21/C21*100</f>
        <v>116.875</v>
      </c>
    </row>
    <row r="22" ht="20.1" customHeight="1" spans="1:7">
      <c r="A22" s="134" t="s">
        <v>501</v>
      </c>
      <c r="B22" s="132"/>
      <c r="C22" s="28"/>
      <c r="D22" s="28">
        <f>E22+F22</f>
        <v>0</v>
      </c>
      <c r="E22" s="28"/>
      <c r="F22" s="28"/>
      <c r="G22" s="67"/>
    </row>
    <row r="23" s="45" customFormat="1" ht="15" customHeight="1" spans="1:7">
      <c r="A23" s="50" t="s">
        <v>502</v>
      </c>
      <c r="B23" s="28"/>
      <c r="C23" s="28"/>
      <c r="D23" s="28">
        <f>E23+F23</f>
        <v>0</v>
      </c>
      <c r="E23" s="28"/>
      <c r="F23" s="28"/>
      <c r="G23" s="67"/>
    </row>
    <row r="24" s="45" customFormat="1" ht="15" customHeight="1" spans="1:7">
      <c r="A24" s="134" t="s">
        <v>498</v>
      </c>
      <c r="B24" s="28"/>
      <c r="C24" s="28"/>
      <c r="D24" s="28"/>
      <c r="E24" s="28"/>
      <c r="F24" s="28"/>
      <c r="G24" s="67"/>
    </row>
    <row r="25" s="45" customFormat="1" ht="15" customHeight="1" spans="1:7">
      <c r="A25" s="131" t="s">
        <v>503</v>
      </c>
      <c r="B25" s="132"/>
      <c r="C25" s="26">
        <v>301532</v>
      </c>
      <c r="D25" s="26">
        <v>302197</v>
      </c>
      <c r="E25" s="26">
        <v>302197</v>
      </c>
      <c r="F25" s="26"/>
      <c r="G25" s="135">
        <f t="shared" ref="G25:G26" si="2">D25/C25*100</f>
        <v>100.220540440152</v>
      </c>
    </row>
    <row r="26" s="45" customFormat="1" ht="15" customHeight="1" spans="1:7">
      <c r="A26" s="136" t="s">
        <v>504</v>
      </c>
      <c r="B26" s="132"/>
      <c r="C26" s="28">
        <v>1532</v>
      </c>
      <c r="D26" s="28">
        <v>2197</v>
      </c>
      <c r="E26" s="28">
        <v>2197</v>
      </c>
      <c r="F26" s="28">
        <v>0</v>
      </c>
      <c r="G26" s="67">
        <f t="shared" si="2"/>
        <v>143.407310704961</v>
      </c>
    </row>
    <row r="27" ht="20.1" customHeight="1" spans="1:7">
      <c r="A27" s="134" t="s">
        <v>505</v>
      </c>
      <c r="B27" s="132"/>
      <c r="C27" s="28">
        <v>151</v>
      </c>
      <c r="D27" s="28">
        <v>883</v>
      </c>
      <c r="E27" s="28">
        <v>883</v>
      </c>
      <c r="F27" s="28"/>
      <c r="G27" s="67"/>
    </row>
    <row r="28" ht="15.75" spans="1:7">
      <c r="A28" s="134" t="s">
        <v>506</v>
      </c>
      <c r="B28" s="132"/>
      <c r="C28" s="28">
        <v>1381</v>
      </c>
      <c r="D28" s="28">
        <v>1313</v>
      </c>
      <c r="E28" s="28">
        <v>1313</v>
      </c>
      <c r="F28" s="28"/>
      <c r="G28" s="67">
        <f>D28/C28*100</f>
        <v>95.0760318609703</v>
      </c>
    </row>
    <row r="29" ht="15.75" spans="1:7">
      <c r="A29" s="134" t="s">
        <v>507</v>
      </c>
      <c r="B29" s="132"/>
      <c r="C29" s="28"/>
      <c r="D29" s="28">
        <v>1</v>
      </c>
      <c r="E29" s="28"/>
      <c r="F29" s="28"/>
      <c r="G29" s="67"/>
    </row>
    <row r="30" ht="15.75" spans="1:7">
      <c r="A30" s="136" t="s">
        <v>508</v>
      </c>
      <c r="B30" s="132"/>
      <c r="C30" s="26">
        <v>300000</v>
      </c>
      <c r="D30" s="26">
        <v>300000</v>
      </c>
      <c r="E30" s="26">
        <v>300000</v>
      </c>
      <c r="F30" s="28"/>
      <c r="G30" s="67"/>
    </row>
    <row r="31" ht="15.75" spans="1:7">
      <c r="A31" s="134" t="s">
        <v>509</v>
      </c>
      <c r="B31" s="132"/>
      <c r="C31" s="28">
        <v>300000</v>
      </c>
      <c r="D31" s="28">
        <v>300000</v>
      </c>
      <c r="E31" s="28">
        <v>300000</v>
      </c>
      <c r="F31" s="28"/>
      <c r="G31" s="67"/>
    </row>
    <row r="32" ht="15.75" spans="1:7">
      <c r="A32" s="134" t="s">
        <v>510</v>
      </c>
      <c r="B32" s="132"/>
      <c r="C32" s="28"/>
      <c r="D32" s="28">
        <f>E32+F32</f>
        <v>0</v>
      </c>
      <c r="E32" s="28"/>
      <c r="F32" s="28"/>
      <c r="G32" s="67"/>
    </row>
    <row r="33" ht="15.75" spans="1:7">
      <c r="A33" s="131" t="s">
        <v>511</v>
      </c>
      <c r="B33" s="28"/>
      <c r="C33" s="26">
        <v>1653</v>
      </c>
      <c r="D33" s="26">
        <v>1653</v>
      </c>
      <c r="E33" s="26">
        <v>1653</v>
      </c>
      <c r="F33" s="26"/>
      <c r="G33" s="135">
        <f t="shared" ref="G33:G34" si="3">D33/C33*100</f>
        <v>100</v>
      </c>
    </row>
    <row r="34" ht="15.75" spans="1:7">
      <c r="A34" s="50" t="s">
        <v>512</v>
      </c>
      <c r="B34" s="28"/>
      <c r="C34" s="28">
        <v>1653</v>
      </c>
      <c r="D34" s="28">
        <v>1653</v>
      </c>
      <c r="E34" s="28">
        <v>1653</v>
      </c>
      <c r="F34" s="28"/>
      <c r="G34" s="67">
        <f t="shared" si="3"/>
        <v>100</v>
      </c>
    </row>
    <row r="35" ht="15.75" spans="1:7">
      <c r="A35" s="131" t="s">
        <v>513</v>
      </c>
      <c r="B35" s="28"/>
      <c r="C35" s="28">
        <v>330</v>
      </c>
      <c r="D35" s="28">
        <v>330</v>
      </c>
      <c r="E35" s="28">
        <v>330</v>
      </c>
      <c r="F35" s="28"/>
      <c r="G35" s="67"/>
    </row>
    <row r="36" ht="15.75" spans="1:7">
      <c r="A36" s="50" t="s">
        <v>514</v>
      </c>
      <c r="B36" s="28"/>
      <c r="C36" s="28">
        <v>330</v>
      </c>
      <c r="D36" s="28">
        <v>330</v>
      </c>
      <c r="E36" s="28">
        <v>330</v>
      </c>
      <c r="F36" s="28"/>
      <c r="G36" s="67"/>
    </row>
    <row r="37" ht="16.5" spans="1:7">
      <c r="A37" s="137" t="s">
        <v>515</v>
      </c>
      <c r="B37" s="138"/>
      <c r="C37" s="139">
        <f>C17+C25+C33+C35+C14</f>
        <v>633588</v>
      </c>
      <c r="D37" s="139">
        <f>D17+D25+D33+D35+D14</f>
        <v>819756</v>
      </c>
      <c r="E37" s="139">
        <f>E17+E25+E33+E35+E14</f>
        <v>819756</v>
      </c>
      <c r="F37" s="139">
        <f>F17+F25+F33+F35+F14</f>
        <v>0</v>
      </c>
      <c r="G37" s="139">
        <f>G17+G25+G33+G35+G14</f>
        <v>356.444803597569</v>
      </c>
    </row>
    <row r="38" spans="1:1">
      <c r="A38" s="11"/>
    </row>
  </sheetData>
  <mergeCells count="9">
    <mergeCell ref="A1:F1"/>
    <mergeCell ref="A2:G2"/>
    <mergeCell ref="A9:F9"/>
    <mergeCell ref="A10:G10"/>
    <mergeCell ref="D12:F12"/>
    <mergeCell ref="A12:A13"/>
    <mergeCell ref="B12:B13"/>
    <mergeCell ref="C12:C13"/>
    <mergeCell ref="G12:G13"/>
  </mergeCells>
  <printOptions horizontalCentered="1"/>
  <pageMargins left="0.707638888888889" right="0.707638888888889" top="0.354166666666667" bottom="0" header="0.313888888888889" footer="0.313888888888889"/>
  <pageSetup paperSize="9" scale="86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A5" workbookViewId="0">
      <selection activeCell="A12" sqref="A12:C12"/>
    </sheetView>
  </sheetViews>
  <sheetFormatPr defaultColWidth="9" defaultRowHeight="13.5" outlineLevelCol="6"/>
  <cols>
    <col min="1" max="1" width="39" style="45" customWidth="1"/>
    <col min="2" max="2" width="17.125" style="45" customWidth="1"/>
    <col min="3" max="3" width="18.75" style="45" customWidth="1"/>
    <col min="4" max="4" width="14.75" style="45" customWidth="1"/>
    <col min="5" max="5" width="13.125" style="45" customWidth="1"/>
    <col min="6" max="6" width="16.125" customWidth="1"/>
    <col min="7" max="7" width="10.875" customWidth="1"/>
    <col min="8" max="16384" width="9" style="45"/>
  </cols>
  <sheetData>
    <row r="1" ht="18" customHeight="1" spans="1:1">
      <c r="A1" s="14" t="s">
        <v>516</v>
      </c>
    </row>
    <row r="2" ht="61.5" customHeight="1" spans="1:7">
      <c r="A2" s="37" t="s">
        <v>517</v>
      </c>
      <c r="B2" s="37"/>
      <c r="C2" s="37"/>
      <c r="D2" s="37"/>
      <c r="E2" s="37"/>
      <c r="F2" s="37"/>
      <c r="G2" s="37"/>
    </row>
    <row r="3" ht="18" customHeight="1" spans="5:7">
      <c r="E3" s="46"/>
      <c r="F3" s="61"/>
      <c r="G3" s="62" t="s">
        <v>2</v>
      </c>
    </row>
    <row r="4" ht="29.25" customHeight="1" spans="1:7">
      <c r="A4" s="63" t="s">
        <v>3</v>
      </c>
      <c r="B4" s="64" t="s">
        <v>4</v>
      </c>
      <c r="C4" s="64" t="s">
        <v>5</v>
      </c>
      <c r="D4" s="64" t="s">
        <v>6</v>
      </c>
      <c r="E4" s="64" t="s">
        <v>518</v>
      </c>
      <c r="F4" s="64" t="s">
        <v>8</v>
      </c>
      <c r="G4" s="65" t="s">
        <v>484</v>
      </c>
    </row>
    <row r="5" ht="30" customHeight="1" spans="1:7">
      <c r="A5" s="66" t="s">
        <v>519</v>
      </c>
      <c r="B5" s="28">
        <v>2000</v>
      </c>
      <c r="C5" s="28">
        <v>2095</v>
      </c>
      <c r="D5" s="28">
        <v>2096</v>
      </c>
      <c r="E5" s="29">
        <f>D5/C5*100%</f>
        <v>1.00047732696897</v>
      </c>
      <c r="F5" s="28">
        <v>5060</v>
      </c>
      <c r="G5" s="67">
        <f>(D5-F5)/F5*100%</f>
        <v>-0.585770750988142</v>
      </c>
    </row>
    <row r="6" ht="30" customHeight="1" spans="1:7">
      <c r="A6" s="68" t="s">
        <v>520</v>
      </c>
      <c r="B6" s="57"/>
      <c r="C6" s="57"/>
      <c r="D6" s="57"/>
      <c r="E6" s="69"/>
      <c r="F6" s="57">
        <v>0</v>
      </c>
      <c r="G6" s="70" t="e">
        <f t="shared" ref="G6" si="0">(D6-F6)/F6*100</f>
        <v>#DIV/0!</v>
      </c>
    </row>
    <row r="7" ht="17.25" hidden="1" customHeight="1" spans="1:1">
      <c r="A7" s="45" t="s">
        <v>83</v>
      </c>
    </row>
    <row r="8" ht="40.5" customHeight="1"/>
    <row r="9" ht="17.25" customHeight="1" spans="1:1">
      <c r="A9" s="14" t="s">
        <v>521</v>
      </c>
    </row>
    <row r="10" ht="57.75" customHeight="1" spans="1:7">
      <c r="A10" s="37" t="s">
        <v>522</v>
      </c>
      <c r="B10" s="37"/>
      <c r="C10" s="37"/>
      <c r="D10" s="37"/>
      <c r="E10" s="37"/>
      <c r="F10" s="37"/>
      <c r="G10" s="37"/>
    </row>
    <row r="11" ht="18.75" customHeight="1" spans="5:7">
      <c r="E11" s="46"/>
      <c r="F11" s="61"/>
      <c r="G11" s="62" t="s">
        <v>2</v>
      </c>
    </row>
    <row r="12" ht="30" customHeight="1" spans="1:7">
      <c r="A12" s="71" t="s">
        <v>3</v>
      </c>
      <c r="B12" s="72"/>
      <c r="C12" s="73"/>
      <c r="D12" s="74" t="s">
        <v>6</v>
      </c>
      <c r="E12" s="75"/>
      <c r="F12" s="75"/>
      <c r="G12" s="76"/>
    </row>
    <row r="13" ht="30" customHeight="1" spans="1:7">
      <c r="A13" s="77" t="s">
        <v>523</v>
      </c>
      <c r="B13" s="78">
        <v>2985</v>
      </c>
      <c r="C13" s="79">
        <v>3490</v>
      </c>
      <c r="D13" s="80">
        <v>0</v>
      </c>
      <c r="E13" s="81"/>
      <c r="F13" s="81"/>
      <c r="G13" s="82"/>
    </row>
    <row r="14" ht="30" customHeight="1" spans="1:7">
      <c r="A14" s="77" t="s">
        <v>524</v>
      </c>
      <c r="B14" s="78">
        <v>2985</v>
      </c>
      <c r="C14" s="79">
        <v>3490</v>
      </c>
      <c r="D14" s="80">
        <v>0</v>
      </c>
      <c r="E14" s="81"/>
      <c r="F14" s="81"/>
      <c r="G14" s="82"/>
    </row>
    <row r="15" ht="30" customHeight="1" spans="1:7">
      <c r="A15" s="83" t="s">
        <v>525</v>
      </c>
      <c r="B15" s="84"/>
      <c r="C15" s="85"/>
      <c r="D15" s="86">
        <v>0</v>
      </c>
      <c r="E15" s="87"/>
      <c r="F15" s="87"/>
      <c r="G15" s="88"/>
    </row>
  </sheetData>
  <mergeCells count="11">
    <mergeCell ref="A2:G2"/>
    <mergeCell ref="A7:E7"/>
    <mergeCell ref="A10:G10"/>
    <mergeCell ref="A12:C12"/>
    <mergeCell ref="D12:G12"/>
    <mergeCell ref="A13:C13"/>
    <mergeCell ref="D13:G13"/>
    <mergeCell ref="A14:C14"/>
    <mergeCell ref="D14:G14"/>
    <mergeCell ref="A15:C15"/>
    <mergeCell ref="D15:G15"/>
  </mergeCells>
  <printOptions horizontalCentered="1"/>
  <pageMargins left="0.707638888888889" right="0.707638888888889" top="0.747916666666667" bottom="0.354166666666667" header="0.313888888888889" footer="0.31388888888888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4" workbookViewId="0">
      <selection activeCell="B11" sqref="B11"/>
    </sheetView>
  </sheetViews>
  <sheetFormatPr defaultColWidth="9" defaultRowHeight="13.5" outlineLevelCol="3"/>
  <cols>
    <col min="1" max="1" width="40.625" style="45" customWidth="1"/>
    <col min="2" max="2" width="25.375" style="45" customWidth="1"/>
    <col min="3" max="3" width="40.625" style="45" customWidth="1"/>
    <col min="4" max="4" width="22.625" style="45" customWidth="1"/>
    <col min="5" max="5" width="9" style="45"/>
    <col min="6" max="6" width="9.5" style="45" customWidth="1"/>
    <col min="7" max="16384" width="9" style="45"/>
  </cols>
  <sheetData>
    <row r="1" ht="18" customHeight="1" spans="1:1">
      <c r="A1" s="14" t="s">
        <v>526</v>
      </c>
    </row>
    <row r="2" ht="27.75" customHeight="1" spans="1:4">
      <c r="A2" s="37" t="s">
        <v>527</v>
      </c>
      <c r="B2" s="37"/>
      <c r="C2" s="37"/>
      <c r="D2" s="37"/>
    </row>
    <row r="3" ht="18" customHeight="1" spans="4:4">
      <c r="D3" s="46" t="s">
        <v>2</v>
      </c>
    </row>
    <row r="4" ht="24.95" customHeight="1" spans="1:4">
      <c r="A4" s="47" t="s">
        <v>528</v>
      </c>
      <c r="B4" s="48" t="s">
        <v>529</v>
      </c>
      <c r="C4" s="48" t="s">
        <v>530</v>
      </c>
      <c r="D4" s="49" t="s">
        <v>529</v>
      </c>
    </row>
    <row r="5" ht="24.95" customHeight="1" spans="1:4">
      <c r="A5" s="50" t="s">
        <v>531</v>
      </c>
      <c r="B5" s="28">
        <v>495977</v>
      </c>
      <c r="C5" s="51" t="s">
        <v>532</v>
      </c>
      <c r="D5" s="52">
        <v>584885</v>
      </c>
    </row>
    <row r="6" ht="24.95" customHeight="1" spans="1:4">
      <c r="A6" s="50" t="s">
        <v>533</v>
      </c>
      <c r="B6" s="28">
        <v>202283</v>
      </c>
      <c r="C6" s="51" t="s">
        <v>534</v>
      </c>
      <c r="D6" s="52">
        <v>142625</v>
      </c>
    </row>
    <row r="7" ht="24.95" customHeight="1" spans="1:4">
      <c r="A7" s="50" t="s">
        <v>535</v>
      </c>
      <c r="B7" s="28">
        <v>46308</v>
      </c>
      <c r="C7" s="51" t="s">
        <v>536</v>
      </c>
      <c r="D7" s="52">
        <v>96253</v>
      </c>
    </row>
    <row r="8" ht="24.95" customHeight="1" spans="1:4">
      <c r="A8" s="50" t="s">
        <v>537</v>
      </c>
      <c r="B8" s="28">
        <v>134564</v>
      </c>
      <c r="C8" s="51" t="s">
        <v>538</v>
      </c>
      <c r="D8" s="52">
        <v>46372</v>
      </c>
    </row>
    <row r="9" ht="24.95" customHeight="1" spans="1:4">
      <c r="A9" s="50" t="s">
        <v>539</v>
      </c>
      <c r="B9" s="28">
        <v>21411</v>
      </c>
      <c r="C9" s="51" t="s">
        <v>540</v>
      </c>
      <c r="D9" s="52">
        <v>6785</v>
      </c>
    </row>
    <row r="10" ht="24.95" customHeight="1" spans="1:4">
      <c r="A10" s="50" t="s">
        <v>541</v>
      </c>
      <c r="B10" s="28">
        <v>882</v>
      </c>
      <c r="C10" s="51"/>
      <c r="D10" s="52"/>
    </row>
    <row r="11" ht="24.95" customHeight="1" spans="1:4">
      <c r="A11" s="50" t="s">
        <v>542</v>
      </c>
      <c r="B11" s="28"/>
      <c r="C11" s="51"/>
      <c r="D11" s="52"/>
    </row>
    <row r="12" ht="24.95" customHeight="1" spans="1:4">
      <c r="A12" s="50" t="s">
        <v>543</v>
      </c>
      <c r="B12" s="28"/>
      <c r="C12" s="51"/>
      <c r="D12" s="52"/>
    </row>
    <row r="13" ht="24.95" customHeight="1" spans="1:4">
      <c r="A13" s="50" t="s">
        <v>544</v>
      </c>
      <c r="B13" s="28">
        <v>9916</v>
      </c>
      <c r="C13" s="51"/>
      <c r="D13" s="52"/>
    </row>
    <row r="14" ht="24.95" customHeight="1" spans="1:4">
      <c r="A14" s="50" t="s">
        <v>545</v>
      </c>
      <c r="B14" s="28">
        <f>B15+B16</f>
        <v>29796</v>
      </c>
      <c r="C14" s="51"/>
      <c r="D14" s="52"/>
    </row>
    <row r="15" ht="24.95" customHeight="1" spans="1:4">
      <c r="A15" s="50" t="s">
        <v>546</v>
      </c>
      <c r="B15" s="28">
        <v>27700</v>
      </c>
      <c r="C15" s="51"/>
      <c r="D15" s="52"/>
    </row>
    <row r="16" ht="24.95" customHeight="1" spans="1:4">
      <c r="A16" s="50" t="s">
        <v>547</v>
      </c>
      <c r="B16" s="28">
        <v>2096</v>
      </c>
      <c r="C16" s="51"/>
      <c r="D16" s="52"/>
    </row>
    <row r="17" ht="24.95" customHeight="1" spans="1:4">
      <c r="A17" s="50" t="s">
        <v>548</v>
      </c>
      <c r="B17" s="28"/>
      <c r="C17" s="51"/>
      <c r="D17" s="52"/>
    </row>
    <row r="18" ht="24.95" customHeight="1" spans="1:4">
      <c r="A18" s="53" t="s">
        <v>549</v>
      </c>
      <c r="B18" s="26">
        <f>B5+B6+B10+B13+B14+B11+B12</f>
        <v>738854</v>
      </c>
      <c r="C18" s="54" t="s">
        <v>550</v>
      </c>
      <c r="D18" s="55">
        <f>SUM(D5,D6,D9)</f>
        <v>734295</v>
      </c>
    </row>
    <row r="19" ht="24.95" customHeight="1" spans="1:4">
      <c r="A19" s="50"/>
      <c r="B19" s="28"/>
      <c r="C19" s="51" t="s">
        <v>551</v>
      </c>
      <c r="D19" s="52">
        <f>B18-D18</f>
        <v>4559</v>
      </c>
    </row>
    <row r="20" ht="24.95" customHeight="1" spans="1:4">
      <c r="A20" s="56"/>
      <c r="B20" s="57"/>
      <c r="C20" s="58" t="s">
        <v>552</v>
      </c>
      <c r="D20" s="59">
        <v>4559</v>
      </c>
    </row>
    <row r="21" ht="18.75" customHeight="1" spans="3:3">
      <c r="C21" s="60"/>
    </row>
    <row r="23" ht="15.75" customHeight="1"/>
  </sheetData>
  <mergeCells count="1">
    <mergeCell ref="A2:D2"/>
  </mergeCells>
  <printOptions horizontalCentered="1"/>
  <pageMargins left="0.707638888888889" right="0.707638888888889" top="0.747916666666667" bottom="0.55" header="0.313888888888889" footer="0.11805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12" sqref="G12"/>
    </sheetView>
  </sheetViews>
  <sheetFormatPr defaultColWidth="9" defaultRowHeight="13.5" outlineLevelCol="7"/>
  <cols>
    <col min="1" max="1" width="33.625" style="36" customWidth="1"/>
    <col min="2" max="8" width="13.625" style="36" customWidth="1"/>
    <col min="9" max="16384" width="9" style="36"/>
  </cols>
  <sheetData>
    <row r="1" ht="35.25" customHeight="1" spans="1:1">
      <c r="A1" s="14" t="s">
        <v>553</v>
      </c>
    </row>
    <row r="2" ht="47.25" customHeight="1" spans="1:8">
      <c r="A2" s="37" t="s">
        <v>554</v>
      </c>
      <c r="B2" s="37"/>
      <c r="C2" s="37"/>
      <c r="D2" s="37"/>
      <c r="E2" s="37"/>
      <c r="F2" s="37"/>
      <c r="G2" s="37"/>
      <c r="H2" s="37"/>
    </row>
    <row r="3" ht="18" customHeight="1" spans="1:8">
      <c r="A3" s="38" t="s">
        <v>555</v>
      </c>
      <c r="B3" s="38"/>
      <c r="C3" s="38"/>
      <c r="D3" s="38"/>
      <c r="E3" s="38"/>
      <c r="F3" s="38"/>
      <c r="G3" s="38"/>
      <c r="H3" s="38"/>
    </row>
    <row r="4" ht="24.95" customHeight="1" spans="1:8">
      <c r="A4" s="39" t="s">
        <v>556</v>
      </c>
      <c r="B4" s="39" t="s">
        <v>557</v>
      </c>
      <c r="C4" s="40" t="s">
        <v>558</v>
      </c>
      <c r="D4" s="40"/>
      <c r="E4" s="40"/>
      <c r="F4" s="40" t="s">
        <v>559</v>
      </c>
      <c r="G4" s="40"/>
      <c r="H4" s="40"/>
    </row>
    <row r="5" ht="24.95" customHeight="1" spans="1:8">
      <c r="A5" s="39"/>
      <c r="B5" s="39"/>
      <c r="C5" s="40" t="s">
        <v>560</v>
      </c>
      <c r="D5" s="40" t="s">
        <v>561</v>
      </c>
      <c r="E5" s="40" t="s">
        <v>558</v>
      </c>
      <c r="F5" s="40" t="s">
        <v>560</v>
      </c>
      <c r="G5" s="40" t="s">
        <v>562</v>
      </c>
      <c r="H5" s="40" t="s">
        <v>559</v>
      </c>
    </row>
    <row r="6" ht="30" customHeight="1" spans="1:8">
      <c r="A6" s="41" t="s">
        <v>563</v>
      </c>
      <c r="B6" s="42">
        <f t="shared" ref="B6" si="0">C6+F6</f>
        <v>362000</v>
      </c>
      <c r="C6" s="42">
        <v>300000</v>
      </c>
      <c r="D6" s="42">
        <v>300000</v>
      </c>
      <c r="E6" s="42"/>
      <c r="F6" s="42">
        <f t="shared" ref="F6" si="1">SUM(G6:H6)</f>
        <v>62000</v>
      </c>
      <c r="G6" s="42">
        <v>62000</v>
      </c>
      <c r="H6" s="42"/>
    </row>
    <row r="7" ht="30" customHeight="1" spans="1:8">
      <c r="A7" s="41" t="s">
        <v>564</v>
      </c>
      <c r="B7" s="42">
        <v>300000</v>
      </c>
      <c r="C7" s="42"/>
      <c r="D7" s="42"/>
      <c r="E7" s="43"/>
      <c r="F7" s="42">
        <v>300000</v>
      </c>
      <c r="G7" s="42">
        <v>300000</v>
      </c>
      <c r="H7" s="43"/>
    </row>
    <row r="8" ht="30" customHeight="1" spans="1:8">
      <c r="A8" s="41" t="s">
        <v>565</v>
      </c>
      <c r="B8" s="42"/>
      <c r="C8" s="42"/>
      <c r="D8" s="42"/>
      <c r="E8" s="42"/>
      <c r="F8" s="42"/>
      <c r="G8" s="42"/>
      <c r="H8" s="42"/>
    </row>
    <row r="9" ht="30" customHeight="1" spans="1:8">
      <c r="A9" s="41" t="s">
        <v>566</v>
      </c>
      <c r="B9" s="42"/>
      <c r="C9" s="42"/>
      <c r="D9" s="42"/>
      <c r="E9" s="42"/>
      <c r="F9" s="42"/>
      <c r="G9" s="42"/>
      <c r="H9" s="42"/>
    </row>
    <row r="10" ht="31" customHeight="1" spans="1:8">
      <c r="A10" s="41" t="s">
        <v>567</v>
      </c>
      <c r="B10" s="42">
        <f>B6+B7</f>
        <v>662000</v>
      </c>
      <c r="C10" s="42">
        <f t="shared" ref="C10:H10" si="2">C6+C7</f>
        <v>300000</v>
      </c>
      <c r="D10" s="42">
        <f t="shared" si="2"/>
        <v>300000</v>
      </c>
      <c r="E10" s="42"/>
      <c r="F10" s="42">
        <f t="shared" si="2"/>
        <v>362000</v>
      </c>
      <c r="G10" s="42">
        <f t="shared" si="2"/>
        <v>362000</v>
      </c>
      <c r="H10" s="42"/>
    </row>
    <row r="11" ht="31" customHeight="1" spans="1:8">
      <c r="A11" s="41" t="s">
        <v>568</v>
      </c>
      <c r="B11" s="42">
        <v>670000</v>
      </c>
      <c r="C11" s="42">
        <v>300000</v>
      </c>
      <c r="D11" s="42">
        <v>300000</v>
      </c>
      <c r="E11" s="42"/>
      <c r="F11" s="42">
        <v>370000</v>
      </c>
      <c r="G11" s="42">
        <v>370000</v>
      </c>
      <c r="H11" s="42"/>
    </row>
    <row r="12" ht="31" customHeight="1" spans="1:8">
      <c r="A12" s="41" t="s">
        <v>569</v>
      </c>
      <c r="B12" s="42">
        <f>C12+F12</f>
        <v>13107</v>
      </c>
      <c r="C12" s="42">
        <f>D12</f>
        <v>11454</v>
      </c>
      <c r="D12" s="42">
        <v>11454</v>
      </c>
      <c r="E12" s="42"/>
      <c r="F12" s="44">
        <f>G12</f>
        <v>1653</v>
      </c>
      <c r="G12" s="28">
        <v>1653</v>
      </c>
      <c r="H12" s="42"/>
    </row>
  </sheetData>
  <mergeCells count="6">
    <mergeCell ref="A2:H2"/>
    <mergeCell ref="A3:H3"/>
    <mergeCell ref="C4:E4"/>
    <mergeCell ref="F4:H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zoomScale="85" zoomScaleNormal="85" workbookViewId="0">
      <selection activeCell="B13" sqref="B13"/>
    </sheetView>
  </sheetViews>
  <sheetFormatPr defaultColWidth="9" defaultRowHeight="13.5" outlineLevelCol="7"/>
  <cols>
    <col min="1" max="1" width="39.5" style="12" customWidth="1"/>
    <col min="2" max="2" width="19.7" style="12" customWidth="1"/>
    <col min="3" max="3" width="15.625" style="13" customWidth="1"/>
    <col min="4" max="4" width="15.875" style="13" customWidth="1"/>
    <col min="5" max="5" width="17.375" customWidth="1"/>
    <col min="6" max="6" width="35" customWidth="1"/>
    <col min="7" max="7" width="15.75" customWidth="1"/>
    <col min="8" max="8" width="64" customWidth="1"/>
  </cols>
  <sheetData>
    <row r="1" ht="23.25" customHeight="1" spans="1:2">
      <c r="A1" s="14" t="s">
        <v>570</v>
      </c>
      <c r="B1" s="14"/>
    </row>
    <row r="2" ht="37" customHeight="1" spans="1:6">
      <c r="A2" s="15" t="s">
        <v>571</v>
      </c>
      <c r="B2" s="15"/>
      <c r="C2" s="15"/>
      <c r="D2" s="15"/>
      <c r="E2" s="15"/>
      <c r="F2" s="15"/>
    </row>
    <row r="3" ht="18.75" customHeight="1" spans="1:6">
      <c r="A3" s="16"/>
      <c r="B3" s="16"/>
      <c r="C3" s="17"/>
      <c r="D3" s="18"/>
      <c r="E3" s="19"/>
      <c r="F3" s="18" t="s">
        <v>2</v>
      </c>
    </row>
    <row r="4" ht="53.25" customHeight="1" spans="1:6">
      <c r="A4" s="20" t="s">
        <v>572</v>
      </c>
      <c r="B4" s="21" t="s">
        <v>8</v>
      </c>
      <c r="C4" s="22" t="s">
        <v>573</v>
      </c>
      <c r="D4" s="20" t="s">
        <v>6</v>
      </c>
      <c r="E4" s="23" t="s">
        <v>574</v>
      </c>
      <c r="F4" s="24" t="s">
        <v>575</v>
      </c>
    </row>
    <row r="5" ht="48.75" customHeight="1" spans="1:6">
      <c r="A5" s="25" t="s">
        <v>576</v>
      </c>
      <c r="B5" s="26">
        <f>SUM(B6:B8)</f>
        <v>596</v>
      </c>
      <c r="C5" s="27">
        <f>SUM(C6:C8)</f>
        <v>603</v>
      </c>
      <c r="D5" s="28">
        <f>SUM(D6:D8)</f>
        <v>528.46</v>
      </c>
      <c r="E5" s="29">
        <f t="shared" ref="E5:E10" si="0">(D5/C5-1)</f>
        <v>-0.123615257048093</v>
      </c>
      <c r="F5" s="2"/>
    </row>
    <row r="6" ht="96" customHeight="1" spans="1:8">
      <c r="A6" s="30" t="s">
        <v>577</v>
      </c>
      <c r="B6" s="28">
        <v>113</v>
      </c>
      <c r="C6" s="27">
        <v>120</v>
      </c>
      <c r="D6" s="28">
        <v>167.78</v>
      </c>
      <c r="E6" s="29">
        <f t="shared" si="0"/>
        <v>0.398166666666667</v>
      </c>
      <c r="F6" s="31" t="s">
        <v>578</v>
      </c>
      <c r="H6" s="32"/>
    </row>
    <row r="7" ht="56" customHeight="1" spans="1:6">
      <c r="A7" s="30" t="s">
        <v>579</v>
      </c>
      <c r="B7" s="28">
        <v>22</v>
      </c>
      <c r="C7" s="27">
        <v>23</v>
      </c>
      <c r="D7" s="28">
        <v>53.23</v>
      </c>
      <c r="E7" s="29">
        <f t="shared" si="0"/>
        <v>1.31434782608696</v>
      </c>
      <c r="F7" s="33" t="s">
        <v>580</v>
      </c>
    </row>
    <row r="8" ht="81.95" customHeight="1" spans="1:6">
      <c r="A8" s="34" t="s">
        <v>581</v>
      </c>
      <c r="B8" s="28">
        <v>461</v>
      </c>
      <c r="C8" s="27">
        <v>460</v>
      </c>
      <c r="D8" s="28">
        <v>307.45</v>
      </c>
      <c r="E8" s="29">
        <f t="shared" si="0"/>
        <v>-0.331630434782609</v>
      </c>
      <c r="F8" s="33"/>
    </row>
    <row r="9" ht="50.1" customHeight="1" spans="1:6">
      <c r="A9" s="30" t="s">
        <v>582</v>
      </c>
      <c r="B9" s="28">
        <v>98</v>
      </c>
      <c r="C9" s="27">
        <v>100</v>
      </c>
      <c r="D9" s="28">
        <v>28.65</v>
      </c>
      <c r="E9" s="29">
        <f t="shared" si="0"/>
        <v>-0.7135</v>
      </c>
      <c r="F9" s="35" t="s">
        <v>583</v>
      </c>
    </row>
    <row r="10" ht="50.1" customHeight="1" spans="1:6">
      <c r="A10" s="30" t="s">
        <v>584</v>
      </c>
      <c r="B10" s="28">
        <v>363</v>
      </c>
      <c r="C10" s="27">
        <v>360</v>
      </c>
      <c r="D10" s="28">
        <v>278.8</v>
      </c>
      <c r="E10" s="29">
        <f t="shared" si="0"/>
        <v>-0.225555555555556</v>
      </c>
      <c r="F10" s="33" t="s">
        <v>585</v>
      </c>
    </row>
  </sheetData>
  <mergeCells count="1">
    <mergeCell ref="A2:F2"/>
  </mergeCells>
  <printOptions horizontalCentered="1"/>
  <pageMargins left="0.707638888888889" right="0.707638888888889" top="0.747916666666667" bottom="0.747916666666667" header="0.313888888888889" footer="0.313888888888889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C16" sqref="C16"/>
    </sheetView>
  </sheetViews>
  <sheetFormatPr defaultColWidth="9" defaultRowHeight="13.5" outlineLevelCol="3"/>
  <cols>
    <col min="1" max="1" width="38" customWidth="1"/>
    <col min="2" max="3" width="11" customWidth="1"/>
    <col min="4" max="4" width="13" customWidth="1"/>
  </cols>
  <sheetData>
    <row r="1" ht="18.75" spans="1:1">
      <c r="A1" s="5" t="s">
        <v>586</v>
      </c>
    </row>
    <row r="2" ht="22.5" spans="1:4">
      <c r="A2" s="6" t="s">
        <v>587</v>
      </c>
      <c r="B2" s="6"/>
      <c r="C2" s="6"/>
      <c r="D2" s="6"/>
    </row>
    <row r="3" ht="25.5" customHeight="1" spans="1:4">
      <c r="A3" s="7" t="s">
        <v>3</v>
      </c>
      <c r="B3" s="8" t="s">
        <v>588</v>
      </c>
      <c r="C3" s="8" t="s">
        <v>589</v>
      </c>
      <c r="D3" s="8" t="s">
        <v>590</v>
      </c>
    </row>
    <row r="4" ht="30.95" customHeight="1" spans="1:4">
      <c r="A4" s="7" t="s">
        <v>591</v>
      </c>
      <c r="B4" s="8">
        <v>0</v>
      </c>
      <c r="C4" s="8">
        <v>0</v>
      </c>
      <c r="D4" s="8">
        <f>B4+C4</f>
        <v>0</v>
      </c>
    </row>
    <row r="5" ht="30.95" customHeight="1" spans="1:4">
      <c r="A5" s="7" t="s">
        <v>592</v>
      </c>
      <c r="B5" s="8">
        <v>0</v>
      </c>
      <c r="C5" s="8">
        <v>0</v>
      </c>
      <c r="D5" s="8">
        <f t="shared" ref="D5:D7" si="0">B5+C5</f>
        <v>0</v>
      </c>
    </row>
    <row r="6" ht="30.95" customHeight="1" spans="1:4">
      <c r="A6" s="7" t="s">
        <v>593</v>
      </c>
      <c r="B6" s="8">
        <v>0</v>
      </c>
      <c r="C6" s="8">
        <v>0</v>
      </c>
      <c r="D6" s="8">
        <f t="shared" si="0"/>
        <v>0</v>
      </c>
    </row>
    <row r="7" ht="30.95" customHeight="1" spans="1:4">
      <c r="A7" s="7" t="s">
        <v>594</v>
      </c>
      <c r="B7" s="8">
        <v>0</v>
      </c>
      <c r="C7" s="8">
        <v>0</v>
      </c>
      <c r="D7" s="8">
        <f t="shared" si="0"/>
        <v>0</v>
      </c>
    </row>
    <row r="8" ht="30.95" customHeight="1" spans="1:4">
      <c r="A8" s="7" t="s">
        <v>595</v>
      </c>
      <c r="B8" s="8">
        <v>0</v>
      </c>
      <c r="C8" s="8">
        <v>0</v>
      </c>
      <c r="D8" s="8">
        <v>0</v>
      </c>
    </row>
    <row r="9" ht="30.95" customHeight="1" spans="1:4">
      <c r="A9" s="7" t="s">
        <v>596</v>
      </c>
      <c r="B9" s="8">
        <v>0</v>
      </c>
      <c r="C9" s="8">
        <v>0</v>
      </c>
      <c r="D9" s="8">
        <f t="shared" ref="D9:D12" si="1">B9+C9</f>
        <v>0</v>
      </c>
    </row>
    <row r="10" ht="30.95" customHeight="1" spans="1:4">
      <c r="A10" s="7" t="s">
        <v>597</v>
      </c>
      <c r="B10" s="8">
        <v>0</v>
      </c>
      <c r="C10" s="8">
        <v>0</v>
      </c>
      <c r="D10" s="8">
        <f t="shared" si="1"/>
        <v>0</v>
      </c>
    </row>
    <row r="11" ht="30.95" customHeight="1" spans="1:4">
      <c r="A11" s="7" t="s">
        <v>598</v>
      </c>
      <c r="B11" s="8">
        <v>0</v>
      </c>
      <c r="C11" s="8">
        <v>0</v>
      </c>
      <c r="D11" s="8">
        <f t="shared" si="1"/>
        <v>0</v>
      </c>
    </row>
    <row r="12" ht="30.95" customHeight="1" spans="1:4">
      <c r="A12" s="9" t="s">
        <v>487</v>
      </c>
      <c r="B12" s="8">
        <v>0</v>
      </c>
      <c r="C12" s="8">
        <v>0</v>
      </c>
      <c r="D12" s="8">
        <f t="shared" si="1"/>
        <v>0</v>
      </c>
    </row>
    <row r="13" ht="30.95" customHeight="1"/>
    <row r="14" ht="30.95" customHeight="1"/>
    <row r="15" ht="30.95" customHeight="1"/>
    <row r="16" ht="30.95" customHeight="1" spans="1:1">
      <c r="A16" t="s">
        <v>599</v>
      </c>
    </row>
    <row r="17" ht="30.95" customHeight="1" spans="1:4">
      <c r="A17" s="10" t="s">
        <v>600</v>
      </c>
      <c r="B17" s="10"/>
      <c r="C17" s="10"/>
      <c r="D17" s="10"/>
    </row>
    <row r="18" ht="30.95" customHeight="1" spans="1:4">
      <c r="A18" s="7" t="s">
        <v>3</v>
      </c>
      <c r="B18" s="8" t="s">
        <v>588</v>
      </c>
      <c r="C18" s="8" t="s">
        <v>589</v>
      </c>
      <c r="D18" s="8" t="s">
        <v>590</v>
      </c>
    </row>
    <row r="19" ht="30.95" customHeight="1" spans="1:4">
      <c r="A19" s="7" t="s">
        <v>601</v>
      </c>
      <c r="B19" s="8">
        <v>0</v>
      </c>
      <c r="C19" s="8">
        <v>0</v>
      </c>
      <c r="D19" s="8">
        <v>0</v>
      </c>
    </row>
    <row r="20" ht="30.95" customHeight="1" spans="1:4">
      <c r="A20" s="7" t="s">
        <v>602</v>
      </c>
      <c r="B20" s="8">
        <v>0</v>
      </c>
      <c r="C20" s="8">
        <v>0</v>
      </c>
      <c r="D20" s="8">
        <v>0</v>
      </c>
    </row>
    <row r="21" ht="30.95" customHeight="1" spans="1:4">
      <c r="A21" s="7" t="s">
        <v>603</v>
      </c>
      <c r="B21" s="8">
        <v>0</v>
      </c>
      <c r="C21" s="8">
        <v>0</v>
      </c>
      <c r="D21" s="8">
        <v>0</v>
      </c>
    </row>
    <row r="22" ht="30.95" customHeight="1" spans="1:4">
      <c r="A22" s="7" t="s">
        <v>604</v>
      </c>
      <c r="B22" s="8">
        <v>0</v>
      </c>
      <c r="C22" s="8">
        <v>0</v>
      </c>
      <c r="D22" s="8">
        <v>0</v>
      </c>
    </row>
    <row r="23" ht="30.95" customHeight="1" spans="1:4">
      <c r="A23" s="7" t="s">
        <v>605</v>
      </c>
      <c r="B23" s="8">
        <v>0</v>
      </c>
      <c r="C23" s="8">
        <v>0</v>
      </c>
      <c r="D23" s="8">
        <v>0</v>
      </c>
    </row>
    <row r="24" ht="30.95" customHeight="1" spans="1:4">
      <c r="A24" s="7" t="s">
        <v>606</v>
      </c>
      <c r="B24" s="8">
        <v>0</v>
      </c>
      <c r="C24" s="8">
        <v>0</v>
      </c>
      <c r="D24" s="8">
        <v>0</v>
      </c>
    </row>
    <row r="25" ht="30.95" customHeight="1" spans="1:4">
      <c r="A25" s="7" t="s">
        <v>607</v>
      </c>
      <c r="B25" s="8">
        <v>0</v>
      </c>
      <c r="C25" s="8">
        <v>0</v>
      </c>
      <c r="D25" s="8">
        <v>0</v>
      </c>
    </row>
    <row r="26" ht="30.95" customHeight="1" spans="1:4">
      <c r="A26" s="7" t="s">
        <v>608</v>
      </c>
      <c r="B26" s="8">
        <v>0</v>
      </c>
      <c r="C26" s="8">
        <v>0</v>
      </c>
      <c r="D26" s="8">
        <v>0</v>
      </c>
    </row>
    <row r="27" spans="1:4">
      <c r="A27" s="9" t="s">
        <v>82</v>
      </c>
      <c r="B27" s="8">
        <v>0</v>
      </c>
      <c r="C27" s="8">
        <v>0</v>
      </c>
      <c r="D27" s="8">
        <f>B27+C27</f>
        <v>0</v>
      </c>
    </row>
    <row r="29" spans="1:1">
      <c r="A29" s="11" t="s">
        <v>609</v>
      </c>
    </row>
  </sheetData>
  <mergeCells count="2">
    <mergeCell ref="A2:D2"/>
    <mergeCell ref="A17:D17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2" sqref="A2"/>
    </sheetView>
  </sheetViews>
  <sheetFormatPr defaultColWidth="9" defaultRowHeight="13.5" outlineLevelCol="4"/>
  <cols>
    <col min="1" max="1" width="25.25" customWidth="1"/>
    <col min="2" max="2" width="13.375" customWidth="1"/>
  </cols>
  <sheetData>
    <row r="1" spans="1:1">
      <c r="A1" t="s">
        <v>610</v>
      </c>
    </row>
    <row r="2" spans="1:1">
      <c r="A2" t="s">
        <v>611</v>
      </c>
    </row>
    <row r="3" spans="1:5">
      <c r="A3" s="1" t="s">
        <v>612</v>
      </c>
      <c r="B3" s="1"/>
      <c r="C3" s="1"/>
      <c r="D3" s="1"/>
      <c r="E3" s="1"/>
    </row>
    <row r="4" spans="1:5">
      <c r="A4" s="2" t="s">
        <v>556</v>
      </c>
      <c r="B4" s="3" t="s">
        <v>613</v>
      </c>
      <c r="C4" s="3" t="s">
        <v>614</v>
      </c>
      <c r="D4" s="3" t="s">
        <v>615</v>
      </c>
      <c r="E4" s="3" t="s">
        <v>616</v>
      </c>
    </row>
    <row r="5" spans="1:5">
      <c r="A5" s="2" t="s">
        <v>617</v>
      </c>
      <c r="B5" s="2"/>
      <c r="C5" s="2"/>
      <c r="D5" s="2"/>
      <c r="E5" s="2"/>
    </row>
    <row r="6" spans="1:5">
      <c r="A6" s="2" t="s">
        <v>618</v>
      </c>
      <c r="B6" s="2"/>
      <c r="C6" s="2"/>
      <c r="D6" s="2"/>
      <c r="E6" s="2"/>
    </row>
    <row r="7" spans="1:5">
      <c r="A7" s="2" t="s">
        <v>619</v>
      </c>
      <c r="B7" s="2"/>
      <c r="C7" s="2"/>
      <c r="D7" s="2"/>
      <c r="E7" s="2"/>
    </row>
    <row r="8" spans="1:1">
      <c r="A8" s="4" t="s">
        <v>620</v>
      </c>
    </row>
    <row r="14" spans="1:5">
      <c r="A14" s="1" t="s">
        <v>621</v>
      </c>
      <c r="B14" s="1"/>
      <c r="C14" s="1"/>
      <c r="D14" s="1"/>
      <c r="E14" s="1"/>
    </row>
    <row r="15" spans="1:5">
      <c r="A15" s="2" t="s">
        <v>556</v>
      </c>
      <c r="B15" s="3" t="s">
        <v>613</v>
      </c>
      <c r="C15" s="3" t="s">
        <v>614</v>
      </c>
      <c r="D15" s="3" t="s">
        <v>615</v>
      </c>
      <c r="E15" s="3" t="s">
        <v>616</v>
      </c>
    </row>
    <row r="16" spans="1:5">
      <c r="A16" s="2" t="s">
        <v>617</v>
      </c>
      <c r="B16" s="2"/>
      <c r="C16" s="2"/>
      <c r="D16" s="2"/>
      <c r="E16" s="2"/>
    </row>
    <row r="17" spans="1:5">
      <c r="A17" s="2" t="s">
        <v>618</v>
      </c>
      <c r="B17" s="2"/>
      <c r="C17" s="2"/>
      <c r="D17" s="2"/>
      <c r="E17" s="2"/>
    </row>
    <row r="18" spans="1:5">
      <c r="A18" s="2" t="s">
        <v>619</v>
      </c>
      <c r="B18" s="2"/>
      <c r="C18" s="2"/>
      <c r="D18" s="2"/>
      <c r="E18" s="2"/>
    </row>
    <row r="19" spans="1:1">
      <c r="A19" s="4" t="s">
        <v>620</v>
      </c>
    </row>
  </sheetData>
  <mergeCells count="2">
    <mergeCell ref="A3:E3"/>
    <mergeCell ref="A14:E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一般公共预算收入决算表</vt:lpstr>
      <vt:lpstr>一般公共预算支出决算表</vt:lpstr>
      <vt:lpstr>一般公共预算支出决算功能分类明细表</vt:lpstr>
      <vt:lpstr>一般公共预算基本支出决算经济分类明细表</vt:lpstr>
      <vt:lpstr>政府性基金收支决算表</vt:lpstr>
      <vt:lpstr>国有资本经营收支决算表</vt:lpstr>
      <vt:lpstr>一般公共预算收支决算平衡表</vt:lpstr>
      <vt:lpstr>债务余额表</vt:lpstr>
      <vt:lpstr>三公经费决算表</vt:lpstr>
      <vt:lpstr>社保基金</vt:lpstr>
      <vt:lpstr>其他按规定需要公开的表格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2020-07-08T11:41:00Z</dcterms:created>
  <dcterms:modified xsi:type="dcterms:W3CDTF">2021-06-30T09:02:07Z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