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69个省市重点" sheetId="1" state="hidden" r:id="rId1"/>
    <sheet name="通报附件1" sheetId="2" r:id="rId2"/>
    <sheet name="通报附件2" sheetId="3" r:id="rId3"/>
    <sheet name="通报附件3" sheetId="4" r:id="rId4"/>
    <sheet name="附件3计算表" sheetId="9" state="hidden" r:id="rId5"/>
    <sheet name="投资进度（60个）" sheetId="10" state="hidden" r:id="rId6"/>
    <sheet name="市重点开工计划（湖里区政府4个）" sheetId="5" state="hidden" r:id="rId7"/>
    <sheet name="市重点竣工计划（湖里区政府13个）" sheetId="6" state="hidden" r:id="rId8"/>
    <sheet name="区重点开工计划（18个）" sheetId="11" state="hidden" r:id="rId9"/>
    <sheet name="区重点竣工计划（21个）" sheetId="12" state="hidden" r:id="rId10"/>
  </sheets>
  <definedNames>
    <definedName name="_xlnm._FilterDatabase" localSheetId="0" hidden="1">'69个省市重点'!$A$4:$AB$76</definedName>
    <definedName name="_xlnm._FilterDatabase" localSheetId="1" hidden="1">通报附件1!$A$4:$O$79</definedName>
    <definedName name="_xlnm._FilterDatabase" localSheetId="5" hidden="1">'投资进度（60个）'!$A$4:$G$65</definedName>
    <definedName name="_xlnm._FilterDatabase" localSheetId="6" hidden="1">'市重点开工计划（湖里区政府4个）'!$A$2:$G$28</definedName>
    <definedName name="_xlnm._FilterDatabase" localSheetId="7" hidden="1">'市重点竣工计划（湖里区政府13个）'!$A$2:$G$32</definedName>
    <definedName name="_xlnm.Print_Titles" localSheetId="1">通报附件1!$4:$5</definedName>
    <definedName name="_xlnm.Print_Area" localSheetId="1">通报附件1!$A$1:$M$79</definedName>
    <definedName name="_xlnm.Print_Area" localSheetId="2">通报附件2!$A$1:$K$53</definedName>
    <definedName name="_xlnm.Print_Titles" localSheetId="2">通报附件2!$4:$5</definedName>
    <definedName name="_xlnm._FilterDatabase" localSheetId="2" hidden="1">通报附件2!$A$1:$K$53</definedName>
    <definedName name="_xlnm._FilterDatabase" localSheetId="3" hidden="1">通报附件3!$A$1:$F$15</definedName>
    <definedName name="_xlnm.Print_Titles" localSheetId="6">'市重点开工计划（湖里区政府4个）'!$2:$3</definedName>
    <definedName name="_xlnm.Print_Titles" localSheetId="7">'市重点竣工计划（湖里区政府13个）'!$2:$3</definedName>
    <definedName name="_xlnm._FilterDatabase" localSheetId="4" hidden="1">附件3计算表!$A$1:$F$10</definedName>
    <definedName name="_xlnm.Print_Titles" localSheetId="5">'投资进度（60个）'!$4:$4</definedName>
    <definedName name="_xlnm.Print_Area" localSheetId="5">'投资进度（60个）'!$A$1:$G$65</definedName>
    <definedName name="_xlnm._FilterDatabase" localSheetId="8" hidden="1">'区重点开工计划（18个）'!$A$2:$F$41</definedName>
    <definedName name="_xlnm.Print_Titles" localSheetId="8">'区重点开工计划（18个）'!$2:$3</definedName>
    <definedName name="_xlnm._FilterDatabase" localSheetId="9" hidden="1">'区重点竣工计划（21个）'!$A$2:$F$42</definedName>
    <definedName name="_xlnm.Print_Titles" localSheetId="9">'区重点竣工计划（21个）'!$2:$3</definedName>
  </definedNames>
  <calcPr calcId="144525"/>
</workbook>
</file>

<file path=xl/comments1.xml><?xml version="1.0" encoding="utf-8"?>
<comments xmlns="http://schemas.openxmlformats.org/spreadsheetml/2006/main">
  <authors>
    <author>dell01</author>
  </authors>
  <commentList>
    <comment ref="B22" authorId="0">
      <text>
        <r>
          <rPr>
            <sz val="16"/>
            <color rgb="FFFF0000"/>
            <rFont val="宋体"/>
            <charset val="134"/>
          </rPr>
          <t>已竣备</t>
        </r>
      </text>
    </comment>
    <comment ref="B24" authorId="0">
      <text>
        <r>
          <rPr>
            <sz val="14"/>
            <color rgb="FFFF0000"/>
            <rFont val="宋体"/>
            <charset val="134"/>
          </rPr>
          <t>投资额已报完，无需再报数据，也已申报竣工</t>
        </r>
        <r>
          <rPr>
            <sz val="9"/>
            <color rgb="FFFF0000"/>
            <rFont val="宋体"/>
            <charset val="134"/>
          </rPr>
          <t>。</t>
        </r>
      </text>
    </comment>
    <comment ref="B25" authorId="0">
      <text>
        <r>
          <rPr>
            <sz val="16"/>
            <color rgb="FFFF0000"/>
            <rFont val="宋体"/>
            <charset val="134"/>
          </rPr>
          <t>投资额已报完，无需再报数据，也已申报竣工</t>
        </r>
        <r>
          <rPr>
            <sz val="12"/>
            <rFont val="宋体"/>
            <charset val="134"/>
          </rPr>
          <t>。</t>
        </r>
      </text>
    </comment>
    <comment ref="B26" authorId="0">
      <text>
        <r>
          <rPr>
            <sz val="16"/>
            <rFont val="宋体"/>
            <charset val="134"/>
          </rPr>
          <t>投资额已报完，无需再报数据，也已申报竣工。</t>
        </r>
      </text>
    </comment>
    <comment ref="B27" authorId="0">
      <text>
        <r>
          <rPr>
            <sz val="16"/>
            <rFont val="宋体"/>
            <charset val="134"/>
          </rPr>
          <t>投资额已报完，无需再报数据，也已申报竣工。</t>
        </r>
      </text>
    </comment>
  </commentList>
</comments>
</file>

<file path=xl/sharedStrings.xml><?xml version="1.0" encoding="utf-8"?>
<sst xmlns="http://schemas.openxmlformats.org/spreadsheetml/2006/main" count="1973" uniqueCount="752">
  <si>
    <t>2024年1-9月湖里辖区省市重点项目</t>
  </si>
  <si>
    <t>序号</t>
  </si>
  <si>
    <t>项目名称</t>
  </si>
  <si>
    <t>项目状态</t>
  </si>
  <si>
    <t>项目级别</t>
  </si>
  <si>
    <t>责任单位</t>
  </si>
  <si>
    <t>项目基本情况</t>
  </si>
  <si>
    <t>投资相关（万元）</t>
  </si>
  <si>
    <t>1-9月</t>
  </si>
  <si>
    <t>本年累计投资（万元）</t>
  </si>
  <si>
    <t>项目最新进展</t>
  </si>
  <si>
    <t>项目编号</t>
  </si>
  <si>
    <t>是否代建</t>
  </si>
  <si>
    <t>国企分类</t>
  </si>
  <si>
    <t>新增状态</t>
  </si>
  <si>
    <t>行业分类</t>
  </si>
  <si>
    <t>所在区位</t>
  </si>
  <si>
    <t>建设起止年限</t>
  </si>
  <si>
    <t>计划总投资（万元）</t>
  </si>
  <si>
    <t>其中</t>
  </si>
  <si>
    <t>本年计划投资</t>
  </si>
  <si>
    <t>至上一年底完成投资</t>
  </si>
  <si>
    <t>1-9月计划</t>
  </si>
  <si>
    <t>1-9月实际</t>
  </si>
  <si>
    <t>序时完成率</t>
  </si>
  <si>
    <t>年度完成率</t>
  </si>
  <si>
    <t>行业大类</t>
  </si>
  <si>
    <t>行政区</t>
  </si>
  <si>
    <t>建安投资</t>
  </si>
  <si>
    <t>土地及征拆</t>
  </si>
  <si>
    <t>设备投入</t>
  </si>
  <si>
    <t>计划</t>
  </si>
  <si>
    <t>实际</t>
  </si>
  <si>
    <t>辖区（69个）</t>
  </si>
  <si>
    <t>一</t>
  </si>
  <si>
    <t>湖里区政府（34个）</t>
  </si>
  <si>
    <t>金砖数字工业智谷</t>
  </si>
  <si>
    <t>代建项目</t>
  </si>
  <si>
    <t>其余国企</t>
  </si>
  <si>
    <t>在建</t>
  </si>
  <si>
    <t>续列项目</t>
  </si>
  <si>
    <t>省重点</t>
  </si>
  <si>
    <t>湖里区政府</t>
  </si>
  <si>
    <t>产业项目</t>
  </si>
  <si>
    <t>湖里区</t>
  </si>
  <si>
    <t>2023-2026</t>
  </si>
  <si>
    <t>239.6%</t>
  </si>
  <si>
    <t>110.5%</t>
  </si>
  <si>
    <t>锚杆完成90%，桩基检测完成80%，基础土方开挖完成60%，承台完成10%，塔吊基础完成100%。</t>
  </si>
  <si>
    <t>后坑城中村现代化治理项目</t>
  </si>
  <si>
    <t>年初新增</t>
  </si>
  <si>
    <t>城乡基础设施项目</t>
  </si>
  <si>
    <t>2023-2025</t>
  </si>
  <si>
    <t>792.8%</t>
  </si>
  <si>
    <t>723.6%</t>
  </si>
  <si>
    <t>巷道综合管线施工75%，站房建设90%，缆线敷设及设备安装40%。</t>
  </si>
  <si>
    <t>钟宅北苑安置房二期工程（06-08C11、06-08C13地块）</t>
  </si>
  <si>
    <t>建发集团</t>
  </si>
  <si>
    <t>社会事业项目</t>
  </si>
  <si>
    <t>2022-2026</t>
  </si>
  <si>
    <t>441.8%</t>
  </si>
  <si>
    <t>334.2%</t>
  </si>
  <si>
    <t>上部砌体完成，抹灰完成98%，窗框安装完成，栏杆安装完成，推拉门安装完成80%，防火门安装完成85% ，外立面基层处理中，顶板土方回填完成80%。</t>
  </si>
  <si>
    <t>钟宅北苑安置房二期（C20、C23）</t>
  </si>
  <si>
    <t>业主项目</t>
  </si>
  <si>
    <t>2022-2025</t>
  </si>
  <si>
    <t>254.1%</t>
  </si>
  <si>
    <t>212.1%</t>
  </si>
  <si>
    <t>塔吊全部解体，施工电梯拆除25%，外立面60%，室外景观10%，地下室地坪20%。</t>
  </si>
  <si>
    <t>蔡塘安商房06-10G19地块</t>
  </si>
  <si>
    <t>2023-2027</t>
  </si>
  <si>
    <t>2202.6%</t>
  </si>
  <si>
    <t>1554.8%</t>
  </si>
  <si>
    <t>1#5层梁板、2#楼6层梁板、3#楼2层梁板、5#楼2层梁板、6#楼地下室顶板、7#楼2层梁板、8#楼2层梁板、10#5层梁板、11#6层梁板。</t>
  </si>
  <si>
    <t>蔡塘安商房06-10G22地块</t>
  </si>
  <si>
    <t>705.2%</t>
  </si>
  <si>
    <t>568.8%</t>
  </si>
  <si>
    <t>主楼全部架构层施工完成，外墙涂料和室内工区精装。</t>
  </si>
  <si>
    <t>美仑花园安置房（二期）</t>
  </si>
  <si>
    <t>138.2%</t>
  </si>
  <si>
    <t>109.2%</t>
  </si>
  <si>
    <t>上部室内粗装修与公区装修完成97%，地下室装修及安装工程完成90%，外墙装修施工中。</t>
  </si>
  <si>
    <t>西潘安置型商品房</t>
  </si>
  <si>
    <t>178.3%</t>
  </si>
  <si>
    <t>90.2%</t>
  </si>
  <si>
    <t>地下室装修完成100%；地上外立面装修完成98%；公区装修完成98%；室外工程完成98%。</t>
  </si>
  <si>
    <t>海天路安置房（D地块）</t>
  </si>
  <si>
    <t>前期</t>
  </si>
  <si>
    <t>2024-2026</t>
  </si>
  <si>
    <t>1063.8%</t>
  </si>
  <si>
    <t>549.6%</t>
  </si>
  <si>
    <t>围护桩及止水帷幕施工100%，土方开挖完成30%，边坡喷护完成90%，锚索施工完成30%。</t>
  </si>
  <si>
    <t>厦门市湖里区2023P12地块及配套工程</t>
  </si>
  <si>
    <t>2277.0%</t>
  </si>
  <si>
    <t>1514.2%</t>
  </si>
  <si>
    <t>桩基、基坑支护工程完成100%；地下室砌筑工程完成20%；主体结构工程完成20%。</t>
  </si>
  <si>
    <t>禾美公服综合体</t>
  </si>
  <si>
    <t>非国企单位</t>
  </si>
  <si>
    <t>183.4%</t>
  </si>
  <si>
    <t>119.9%</t>
  </si>
  <si>
    <t>地上二层结构施工完成。</t>
  </si>
  <si>
    <t>保障性租赁住房古地石公寓</t>
  </si>
  <si>
    <t>安居控股</t>
  </si>
  <si>
    <t>172.5%</t>
  </si>
  <si>
    <t>125.3%</t>
  </si>
  <si>
    <t>主体结构施工完成，砌体施工完成95%，抹灰施工完成80%，水电开槽配管施工，地下室腻子完成60%。</t>
  </si>
  <si>
    <t>金禾苑安置房</t>
  </si>
  <si>
    <t>2022-2024</t>
  </si>
  <si>
    <t>264.2%</t>
  </si>
  <si>
    <t>208.2%</t>
  </si>
  <si>
    <t>1.地下室：地面划线90%；电缆电缆头安装完成90%；
2.1#-2#楼：天棚85%；公共装修85%；照明灯具插座面板完成70%；报警及监控设备完成80%；电缆电缆头安装完成80%；
3.3#-6#楼：电缆电缆头安装完成85%；
4.7#楼：照明灯具插座面板完成90%；报警及监控设备完成90%；电缆电缆头安装完成90%；
5.室外工程：园建70%；海绵城市70%；绿化40%。</t>
  </si>
  <si>
    <t>金林湾花园安置型商品房四期工程</t>
  </si>
  <si>
    <t>2021-2025</t>
  </si>
  <si>
    <t>398.2%</t>
  </si>
  <si>
    <t>284.4%</t>
  </si>
  <si>
    <t>F09、F12、F14地块主楼结构施工至34层梁板，13-22层砌体施工。</t>
  </si>
  <si>
    <t>江村社区发展中心二期</t>
  </si>
  <si>
    <t>2021-2024</t>
  </si>
  <si>
    <t>105.0%</t>
  </si>
  <si>
    <t>8月8日已预验收。</t>
  </si>
  <si>
    <t>坂美花园</t>
  </si>
  <si>
    <t>国贸控股</t>
  </si>
  <si>
    <t>196.5%</t>
  </si>
  <si>
    <t>项目已于3月28日完成竣工备案。</t>
  </si>
  <si>
    <t>古地石安置房</t>
  </si>
  <si>
    <t>216.3%</t>
  </si>
  <si>
    <t>项目已于8月26日完成竣工备案。</t>
  </si>
  <si>
    <t>仑后花园安置房</t>
  </si>
  <si>
    <t>竣工</t>
  </si>
  <si>
    <t>2021-2023</t>
  </si>
  <si>
    <t>100.0%</t>
  </si>
  <si>
    <t>项目已于3月1日完成竣工备案。</t>
  </si>
  <si>
    <t>体育公园片区高林安置型商品房二期</t>
  </si>
  <si>
    <t>194.5%</t>
  </si>
  <si>
    <t>项目已于7月5日完成竣工备案。</t>
  </si>
  <si>
    <t>下湖安置型商品房一期工程</t>
  </si>
  <si>
    <t>320.8%</t>
  </si>
  <si>
    <t>下湖安置型商品房二期工程</t>
  </si>
  <si>
    <t>196.9%</t>
  </si>
  <si>
    <t>B06、B08地块于3月8日完成竣工备案；B07地块于3月18日完成竣工备案。</t>
  </si>
  <si>
    <t>康乐学校（水上乐园地块）</t>
  </si>
  <si>
    <t>1992.0%</t>
  </si>
  <si>
    <t>99.6%</t>
  </si>
  <si>
    <t>基坑支护与地基基础施工中。</t>
  </si>
  <si>
    <t>厦门一中湖里分校</t>
  </si>
  <si>
    <t>349.5%</t>
  </si>
  <si>
    <t>204.7%</t>
  </si>
  <si>
    <t>地下室顶板施工完成50%。</t>
  </si>
  <si>
    <t>钟宅民族小学</t>
  </si>
  <si>
    <t>223.8%</t>
  </si>
  <si>
    <t>项目已于6月28日竣工备案，并于7月10日交付校方。</t>
  </si>
  <si>
    <t>墩上学校</t>
  </si>
  <si>
    <t>2023-2024</t>
  </si>
  <si>
    <t>647.9%</t>
  </si>
  <si>
    <t>185.1%</t>
  </si>
  <si>
    <t>学校室外工程已全部完成，幼儿园尚余硅PU及彩色砼，面层施工；1-5#楼已竣工交付，6#楼公区装修完工，正进行室内精装部分。</t>
  </si>
  <si>
    <t>厦门SM商业城三期、四期</t>
  </si>
  <si>
    <t>2015-2026</t>
  </si>
  <si>
    <t>181.3%</t>
  </si>
  <si>
    <t>165.8%</t>
  </si>
  <si>
    <t>四期A、B地块竣工验收完成。</t>
  </si>
  <si>
    <t>湖里区公共卫生综合楼改扩建项目</t>
  </si>
  <si>
    <t>100.1%</t>
  </si>
  <si>
    <t>56.7%</t>
  </si>
  <si>
    <t>基坑支护及土石方施工：土方开挖。主体单位进场交接。</t>
  </si>
  <si>
    <t>厦门医学院附属口腔医院科教综合用房项目</t>
  </si>
  <si>
    <t>133.0%</t>
  </si>
  <si>
    <t>109.0%</t>
  </si>
  <si>
    <t>1.2层以上内墙抹灰完成、楼梯间腻子施工完成80%；
2.2层以上外墙抹灰完成、外墙防水施工完成80%；
3.屋面铝单板施工完成，机房层外墙涂料施工完成；
4.2层以上窗框安装完成；
5.负一层消防管、风管安装。</t>
  </si>
  <si>
    <t>厦门市儿童医院科研教学楼项目</t>
  </si>
  <si>
    <t>233.0%</t>
  </si>
  <si>
    <t>214.3%</t>
  </si>
  <si>
    <t>项目预验收，室内装修施工完成，安装工程施工完成，室外工程施工完成，绿化工程施工完成。</t>
  </si>
  <si>
    <t>高林金林成片综合开发（2021P07)</t>
  </si>
  <si>
    <t>204.4%</t>
  </si>
  <si>
    <t>153.3%</t>
  </si>
  <si>
    <t>主体完成100%，砌体完成100%，抹灰完成100%，外立面完成100%，精装完成98%，园林完成98%。</t>
  </si>
  <si>
    <t>金山街道社会事务综合服务中心及幼儿园项目</t>
  </si>
  <si>
    <t>163.6%</t>
  </si>
  <si>
    <t>130.8%</t>
  </si>
  <si>
    <t>1.基坑土方回填完成，顶板防水完成90%，地下室负二层天棚腻子完成95%，负一层天棚腻子完成40%；
2.幼儿园一层地面硬化完成，一层砌筑完成50%；
3.综合服务中心结构封顶，墙体砌筑中。</t>
  </si>
  <si>
    <t>坂尚社区发展中心</t>
  </si>
  <si>
    <t>297.6%</t>
  </si>
  <si>
    <t>项目已于6月14日完成竣工备案。</t>
  </si>
  <si>
    <t>厦门泉州（安溪）经济合作区（湖里园）</t>
  </si>
  <si>
    <t>2014-2025</t>
  </si>
  <si>
    <t>73.0%</t>
  </si>
  <si>
    <t>1.购地企业中,祺亮建材部分装修室内工程;小罐茶装修室内工程;尚贸家饰室外工程装修；豪帝卫浴室外工程装修；布塔科技主体封顶；诚联环保土地报批已办理。2.蓝领二期通用小型厂房：办理总登完毕,下阶段启动销售前期手续。</t>
  </si>
  <si>
    <t>湖边水库东片区旧村整村改造</t>
  </si>
  <si>
    <t>2019-2020</t>
  </si>
  <si>
    <t>847.3%</t>
  </si>
  <si>
    <t>688.0%</t>
  </si>
  <si>
    <t>按进度支付逾期安置过渡费用。</t>
  </si>
  <si>
    <t>二</t>
  </si>
  <si>
    <t>辖区其他市级责任单位（35个）</t>
  </si>
  <si>
    <t>邮轮中心航站楼片区运营提升（文旅城）项目</t>
  </si>
  <si>
    <t>象屿集团</t>
  </si>
  <si>
    <t>港口高质量发展指挥部</t>
  </si>
  <si>
    <t>2024-2025</t>
  </si>
  <si>
    <t>152.0%</t>
  </si>
  <si>
    <t>91.2%</t>
  </si>
  <si>
    <t>邮轮城二期商业结构拆除改造基本完成，屋面修复、房中房钢结构、精装工程、设备安装调试和机电工程按计划持续施工。厦鼓码头配套商业装修完成，竣工验收完成，基本具备开业条件。</t>
  </si>
  <si>
    <t>港中路与东渡铁路货运专线节点工程</t>
  </si>
  <si>
    <t>市政集团</t>
  </si>
  <si>
    <t>175.4%</t>
  </si>
  <si>
    <t>128.2%</t>
  </si>
  <si>
    <t>市政部分：1.施工围挡围挡安装累计安装1320米，占设计总量2746米的48.1%；2.路面沥青破除累计完成5310平方，占设计总量27319平方的19.4%；3.下穿通道围护结构钻孔桩开累完成502根，占设计总量1001根的47.5%；4.下穿通道围护结构抗浮桩开累完成10根，占设计总量32根的31.3%；5.下穿通道围护结构高压旋喷桩桩开累完成342根，占设计总量1069根的32.9%；6.下穿通道围护结构临时立柱桩开累完成10根，占设计总量31根的32.3%；7.DN2600雨水管道钢板桩累计完成320延米，占设计总量790米的34.2%；8.DN2600雨水管道安装累计完成114.5米，占设计总量395米的22%；9.下穿通道冠梁支撑挡土墙累计完成57米，占设计总量919.7米的6.2%。
下穿铁路部分：围护结构钻孔桩灌注桩施工累计完成55根，占设计总量412根的13.35%。</t>
  </si>
  <si>
    <t>厦门西海湾邮轮城项目</t>
  </si>
  <si>
    <t>2016-2026</t>
  </si>
  <si>
    <t>94.6%</t>
  </si>
  <si>
    <t>66.2%</t>
  </si>
  <si>
    <t>项目施工至5号地块北区6F，南区5F。</t>
  </si>
  <si>
    <t>厦门轨道交通3号线</t>
  </si>
  <si>
    <t>轨道集团</t>
  </si>
  <si>
    <t>轨道交通建设指挥部</t>
  </si>
  <si>
    <t>思明区,湖里区,翔安区</t>
  </si>
  <si>
    <t>74.3%</t>
  </si>
  <si>
    <t>蔡厝至翔安机场段：共计6个车站已全部封顶。全线2个明挖区间，1个开展主体结构施工，1个主体结构已完工；2个盾构区间1个已贯通，累计掘进7368米，开累完成92%；车站开展车站幕墙、钢结构、砌筑等施工。</t>
  </si>
  <si>
    <t>轨道2号线湿地公园上盖项目（TOD）</t>
  </si>
  <si>
    <t>113.9%</t>
  </si>
  <si>
    <t>82.9%</t>
  </si>
  <si>
    <t>商业、办公、公寓主体结构封顶。砌体、幕墙、精装施工中。</t>
  </si>
  <si>
    <t>2024年湖里区现代智慧配电网配电网建设项目</t>
  </si>
  <si>
    <t>国网厦门供电公司</t>
  </si>
  <si>
    <t>2024-2024</t>
  </si>
  <si>
    <t>56.4%</t>
  </si>
  <si>
    <t>开展迎峰度夏等项目现场实施工作。</t>
  </si>
  <si>
    <t>110kV及以上输变电土建先建工程</t>
  </si>
  <si>
    <t>思明区,湖里区,集美区,海沧区,同安区,翔安区</t>
  </si>
  <si>
    <t>完成林埭变配电装置楼地下室施工，完成创新变配电楼装饰装修。</t>
  </si>
  <si>
    <t>35kV及以上输变电工程</t>
  </si>
  <si>
    <t>2012-2027</t>
  </si>
  <si>
    <t>71.7%</t>
  </si>
  <si>
    <t>投产汇成输变电，开工蔡塘输变电、店里输变电等项目。</t>
  </si>
  <si>
    <t>高新广场</t>
  </si>
  <si>
    <t>火炬管委会</t>
  </si>
  <si>
    <t>170.2%</t>
  </si>
  <si>
    <t>118.0%</t>
  </si>
  <si>
    <t>项目正在进行装饰装修施工。</t>
  </si>
  <si>
    <t>联想大厦（拆除重建）</t>
  </si>
  <si>
    <t>火炬集团</t>
  </si>
  <si>
    <t>179.2%</t>
  </si>
  <si>
    <t>项目已于5月31日完成竣工备案。</t>
  </si>
  <si>
    <t>高集海堤开口改造工程</t>
  </si>
  <si>
    <t>路桥集团</t>
  </si>
  <si>
    <t>集美区政府</t>
  </si>
  <si>
    <t>集美区,湖里区</t>
  </si>
  <si>
    <t>2009-2027</t>
  </si>
  <si>
    <t>101.2%</t>
  </si>
  <si>
    <t>项目无倾废指标。</t>
  </si>
  <si>
    <t>五通金融商务区安置房（B09地块）</t>
  </si>
  <si>
    <t>两岸金融中心指挥部</t>
  </si>
  <si>
    <t>2024-2027</t>
  </si>
  <si>
    <t>1288.4%</t>
  </si>
  <si>
    <t>805.3%</t>
  </si>
  <si>
    <t>进行基坑支护工程、桩基工程施工。</t>
  </si>
  <si>
    <t>金砖国家新工业革命伙伴关系创新基地总部区项目</t>
  </si>
  <si>
    <t>931.3%</t>
  </si>
  <si>
    <t>39.5%</t>
  </si>
  <si>
    <t>土石方累计完成约20万立方米；基坑支护桩累计完成547根，已全部完成；高压旋喷桩累计完成15根；第一道喷锚累计完成469米；第二道喷锚累计完成295米。</t>
  </si>
  <si>
    <t>中乔体育总部（2023G05地块）</t>
  </si>
  <si>
    <t>7191.8%</t>
  </si>
  <si>
    <t>1198.6%</t>
  </si>
  <si>
    <t>基坑支护桩完成20%。</t>
  </si>
  <si>
    <t>两岸金融中心片区金谷路（环岛干道至五通西路段）工程</t>
  </si>
  <si>
    <t>110.0%</t>
  </si>
  <si>
    <t>0.2%</t>
  </si>
  <si>
    <t>1.8月20日完成环岛干道开口及绿化迁移申请。2.9月9日完成深基坑及顶管方案论证。3.9月20日国有划拨红线批复。9月26日上午完成施工许可证办理，项目开工。</t>
  </si>
  <si>
    <t>圣元厦门瑞吉酒店</t>
  </si>
  <si>
    <t>189.1%</t>
  </si>
  <si>
    <t>89.5%</t>
  </si>
  <si>
    <t>土方工程已经完成95%，基坑支护工程完成95%，降水工程完成。</t>
  </si>
  <si>
    <t>厦门国贸实验高级中学</t>
  </si>
  <si>
    <t>112.3%</t>
  </si>
  <si>
    <t>78.4%</t>
  </si>
  <si>
    <t>主体结构施工完成90%。</t>
  </si>
  <si>
    <t>碧海嘉园</t>
  </si>
  <si>
    <t>115.2%</t>
  </si>
  <si>
    <t>96.1%</t>
  </si>
  <si>
    <t>1.1#楼主体结构已封顶，砌筑施工至1-屋面层完成、抹灰施工2-20层完成、21-22层抹灰中。
2.2#楼主体结构已封顶，砌筑施工至1-屋面层、抹灰施工2-19层已完成。
3.3#楼主体结构已封顶，砌筑施工已全部完成、抹灰2-21层完成、22-23层抹灰、屋面构建涂料完成75%。
4.4-6#楼抹灰完成。
5.地下室机电安装完成85%、涂料完成95%。</t>
  </si>
  <si>
    <t>厦门农商银行总部大厦</t>
  </si>
  <si>
    <t>103.4%</t>
  </si>
  <si>
    <t>71.3%</t>
  </si>
  <si>
    <t>主楼地下室二层结构完成100%。</t>
  </si>
  <si>
    <t>旗山雅苑</t>
  </si>
  <si>
    <t>103.0%</t>
  </si>
  <si>
    <t>77.3%</t>
  </si>
  <si>
    <t>小区道路、围墙施工、地下室地坪施工、首层大堂装修。</t>
  </si>
  <si>
    <t>金圆大厦（2018G03地块）</t>
  </si>
  <si>
    <t>金圆集团</t>
  </si>
  <si>
    <t>2020-2024</t>
  </si>
  <si>
    <t>113.8%</t>
  </si>
  <si>
    <t>107.8%</t>
  </si>
  <si>
    <t>幕墙施工；电梯安装；景观工程施工。</t>
  </si>
  <si>
    <t>厦门银行总行大厦工程</t>
  </si>
  <si>
    <t>2020-2025</t>
  </si>
  <si>
    <t>112.1%</t>
  </si>
  <si>
    <t>79.2%</t>
  </si>
  <si>
    <t>1.主楼31层梁板结构施工完成；2.砌筑施工至27层；3.一次机电、消防施工21-25层楼层段；4.幕墙南侧玻璃板块进行5-17层安装。</t>
  </si>
  <si>
    <t>厦门东方万佳国际酒店项目</t>
  </si>
  <si>
    <t>148.7%</t>
  </si>
  <si>
    <t>68.8%</t>
  </si>
  <si>
    <t>基坑支护土钉喷锚施工，锚索施工；土方退土，石方开采；建设工程规划许可证办结。</t>
  </si>
  <si>
    <t>2022-2024年度厦门港航道疏浚工程</t>
  </si>
  <si>
    <t>厦门港口局</t>
  </si>
  <si>
    <t>湖里区,海沧区</t>
  </si>
  <si>
    <t>222.7%</t>
  </si>
  <si>
    <t>153.9%</t>
  </si>
  <si>
    <t>完成海沧航道9月份常年性维护施工。</t>
  </si>
  <si>
    <t>2022-2024年度厦门港（海沧、东渡、翔安港区）码头港池水域维护工程</t>
  </si>
  <si>
    <t>湖里区,海沧区,翔安区</t>
  </si>
  <si>
    <t>260.6%</t>
  </si>
  <si>
    <t>187.6%</t>
  </si>
  <si>
    <t>完成海沧13-21#泊位9月港池水域疏浚施工及考核工作和嵩屿1-6#泊位、海沧1-10#泊位第三季度维护。</t>
  </si>
  <si>
    <t>中国铁塔股份有限公司厦门市分公司2024年通信基础设施配套工程</t>
  </si>
  <si>
    <t>厦门市通信管理局</t>
  </si>
  <si>
    <t>思明区,湖里区,翔安区,集美区,海沧区,同安区</t>
  </si>
  <si>
    <t>115.0%</t>
  </si>
  <si>
    <t>85.9%</t>
  </si>
  <si>
    <t>完成175个5G站点建设工作，10个室分站点建设工作。</t>
  </si>
  <si>
    <t>2024年厦门联通双千兆光网新建工程</t>
  </si>
  <si>
    <t>131.7%</t>
  </si>
  <si>
    <t>97.1%</t>
  </si>
  <si>
    <t>累计新建基站253个，新增宽带端口2.7万个，枋湖数据中心二期目前建设0架机柜。</t>
  </si>
  <si>
    <t>厦门2024年5G工程</t>
  </si>
  <si>
    <t>150.7%</t>
  </si>
  <si>
    <t>新增5G基站114个及完成相关配套，累计完成5G基站900个及完成相关配套。</t>
  </si>
  <si>
    <t>2024年厦门电信5G组网项目</t>
  </si>
  <si>
    <t>133.4%</t>
  </si>
  <si>
    <t>88.0%</t>
  </si>
  <si>
    <t>累计完成100%核心配套及549站建设。</t>
  </si>
  <si>
    <t>厦门第三东通道（厦金大桥厦门段）</t>
  </si>
  <si>
    <t>市交通局</t>
  </si>
  <si>
    <t>2023-2028</t>
  </si>
  <si>
    <t>100.5%</t>
  </si>
  <si>
    <t>海上清淤完成35.5%；主塔桩基完成30根（30%）；西非通航孔桥钢管桩施沉87.5%；A2海上主线钢管桩施工19.4%；预制场建设完成90%；翔安支线主栈桥完成100%；避风坞栈桥搭设完成100%，灌注桩完成7.2%；海上钢管复合桩完成13.67；地下连续墙导墙累计完成86%；环岛干道交通导改：完成中分带改机动车道400米基层砼和沥青面层，占设计总量3200㎡的70%。</t>
  </si>
  <si>
    <t>国家心血管医学研究分中心</t>
  </si>
  <si>
    <t>市卫健委</t>
  </si>
  <si>
    <t>159.1%</t>
  </si>
  <si>
    <t>92.3%</t>
  </si>
  <si>
    <t>底板结构完成70%；负二层结构完成40%；地下通道支护桩完成40根。</t>
  </si>
  <si>
    <t>厦门市中医院康复楼项目（北京中医药大学东直门医院厦门医院区域医疗中心项目）</t>
  </si>
  <si>
    <t>127.8%</t>
  </si>
  <si>
    <t>85.2%</t>
  </si>
  <si>
    <t>主体工程5层梁板施工完成，污水处理站进行围护桩施工。</t>
  </si>
  <si>
    <t>复旦大学附属中山医院厦门医院科研教学楼(国家区域医疗中心建设二期项目)</t>
  </si>
  <si>
    <t>项目已于7月31日完成竣工备案。</t>
  </si>
  <si>
    <t>厦门市仙岳医院改扩建项目</t>
  </si>
  <si>
    <t>思明区、湖里区</t>
  </si>
  <si>
    <t>68.0%</t>
  </si>
  <si>
    <t>1.北院区精装完成60%，景观管综完成50%。
2.南院区地下室主体结构完成40%。</t>
  </si>
  <si>
    <t>高崎港汊清淤及岸壁整治工程</t>
  </si>
  <si>
    <t>自贸区管委会</t>
  </si>
  <si>
    <t>102.1%</t>
  </si>
  <si>
    <t>56.8%</t>
  </si>
  <si>
    <t>护岸桩基、港汊内清淤。</t>
  </si>
  <si>
    <t>附件1</t>
  </si>
  <si>
    <t>1-9月湖里区重点项目进展情况表</t>
  </si>
  <si>
    <t>编制单位：区重点办</t>
  </si>
  <si>
    <t>单位：万元</t>
  </si>
  <si>
    <t>总投资</t>
  </si>
  <si>
    <t>至2023年底累计完成投资</t>
  </si>
  <si>
    <t>2024年计划</t>
  </si>
  <si>
    <t>1-9月进展情况</t>
  </si>
  <si>
    <t>1-9月完成率</t>
  </si>
  <si>
    <t>挂钩领导</t>
  </si>
  <si>
    <t>主要目标</t>
  </si>
  <si>
    <t>年度计划投资</t>
  </si>
  <si>
    <t>1-9月计划投资额</t>
  </si>
  <si>
    <t>主要形象</t>
  </si>
  <si>
    <t>完成投资额</t>
  </si>
  <si>
    <t>年度计划完成率</t>
  </si>
  <si>
    <t>1-9月计划完成率</t>
  </si>
  <si>
    <t>合计（60项）</t>
  </si>
  <si>
    <t>（一）产业类（11项）</t>
  </si>
  <si>
    <t>完工项目（4项）</t>
  </si>
  <si>
    <t>江村社区发展中心二期
*市重点</t>
  </si>
  <si>
    <t>竣工验收。</t>
  </si>
  <si>
    <t>区住建局</t>
  </si>
  <si>
    <t>朱校园</t>
  </si>
  <si>
    <t>坂尚社区发展中心
*市重点</t>
  </si>
  <si>
    <t>禾山街道</t>
  </si>
  <si>
    <t>吕  方</t>
  </si>
  <si>
    <t>高林金林成片综合开发（2021P07)
*市重点</t>
  </si>
  <si>
    <t>金山街道</t>
  </si>
  <si>
    <t>厦门国际艺术品交易中心</t>
  </si>
  <si>
    <t>西侧景观场地硬化完成，裙楼屋面钢结构安装完成50%。</t>
  </si>
  <si>
    <t>两岸金融中心湖里分指挥部</t>
  </si>
  <si>
    <t>戴乐生</t>
  </si>
  <si>
    <t>续建项目（6项）</t>
  </si>
  <si>
    <t>金砖数字工业智谷
*省、市重点</t>
  </si>
  <si>
    <t>完成地下室主体结构。</t>
  </si>
  <si>
    <t>区科工局</t>
  </si>
  <si>
    <t>陈  炜</t>
  </si>
  <si>
    <t>西海湾邮轮城
*省、市重点</t>
  </si>
  <si>
    <t>5号地块外立面施工，精装施工，酒店办公塔楼25层。</t>
  </si>
  <si>
    <t>区商务局</t>
  </si>
  <si>
    <t>厦门SM商业城三期、四期
*市重点</t>
  </si>
  <si>
    <t>4A及4A地块竣工验收完成，4C地块开工。</t>
  </si>
  <si>
    <t>厦门泉州（安溪）经济合作区（湖里园）
*市重点</t>
  </si>
  <si>
    <t>1.购地企业中,祺亮建材、小罐茶、尚贸家饰已完成初验；豪帝卫浴外墙、室外工程、布塔科技主体施工；诚联环保已报送挂牌材料，预计近期启动土地招拍挂事宜。2.启动蓝领二期通用小型厂房销售。</t>
  </si>
  <si>
    <t>区工业园区管委会</t>
  </si>
  <si>
    <t>钟宅畲族社区发展中心</t>
  </si>
  <si>
    <t>主楼施工至15层，裙楼施工至6层。</t>
  </si>
  <si>
    <t>地下室完成100%，东地块裙楼完成100%，西地块裙楼完成100%，东地块塔楼完成15%，西地块塔楼完成10%。</t>
  </si>
  <si>
    <t>马垅社区汽车旅馆及休闲中心</t>
  </si>
  <si>
    <t>完成主体结构、部分砌体抹灰及腻子、幕墙骨架、安装相应完成等工作。</t>
  </si>
  <si>
    <t>殿前街道</t>
  </si>
  <si>
    <t>焦 杨</t>
  </si>
  <si>
    <t>开工项目（1项）</t>
  </si>
  <si>
    <t>围里社区发展中心</t>
  </si>
  <si>
    <t>桩基施工完成</t>
  </si>
  <si>
    <t>基坑支护施工完成80%。</t>
  </si>
  <si>
    <t>（二）基础设施类（9项）</t>
  </si>
  <si>
    <t>完工项目（2项）</t>
  </si>
  <si>
    <t>湖里公交生产生活基地</t>
  </si>
  <si>
    <t>项目已于7月15日完成竣工备案。</t>
  </si>
  <si>
    <t>湖里街道正本清源</t>
  </si>
  <si>
    <t>竣工验收</t>
  </si>
  <si>
    <t>现场已基本完工，目前处于自查整改，排水单元移交状态。</t>
  </si>
  <si>
    <t>湖里街道</t>
  </si>
  <si>
    <t>续建项目（2项）</t>
  </si>
  <si>
    <t>后坑城中村现代化治理项目
*省、市重点</t>
  </si>
  <si>
    <t>完成管线改造及雨污分流。</t>
  </si>
  <si>
    <t>湖边水库东片区旧村改造项目
*市重点</t>
  </si>
  <si>
    <t>按期支付上湖洪塘及下湖两个项目的临时过渡安置费用。</t>
  </si>
  <si>
    <t>金山街道片区指挥部</t>
  </si>
  <si>
    <t>开工项目（5项）</t>
  </si>
  <si>
    <t>蔡塘片区市政道路工程（一期）</t>
  </si>
  <si>
    <t>完成总工程量的45%。</t>
  </si>
  <si>
    <t>金盛路累计已完成工程量97%。</t>
  </si>
  <si>
    <t>汤坂里公园景观工程</t>
  </si>
  <si>
    <t>完成总进度20%</t>
  </si>
  <si>
    <t>待专题会研究方案。目前区政府正牵头与市市政园林局对接协调民俗建筑相关事宜。</t>
  </si>
  <si>
    <t>美仑公园</t>
  </si>
  <si>
    <t>基坑、土石方施工</t>
  </si>
  <si>
    <t>待专题会明确方案后重新调整。目前区政府正牵头与市市政园林局对接协调民俗建筑相关事宜。</t>
  </si>
  <si>
    <t>湖边水库东片区城市公园</t>
  </si>
  <si>
    <t>开工建设。</t>
  </si>
  <si>
    <t>项目方案已具备上报专题会和行业评审条件。目前区政府正牵头与市市政园林局对接协调民俗建筑相关事宜。</t>
  </si>
  <si>
    <t>禾山路（兴隆路-园山南路段）、兴隆路东段及配套工程</t>
  </si>
  <si>
    <t>开工</t>
  </si>
  <si>
    <t>已取得项目方案策划意见函，正在根据市资规局直属分局意见修改用地预审及选址意见书申报材料。</t>
  </si>
  <si>
    <t>蔡塘地铁连接体及地下通道</t>
  </si>
  <si>
    <t>基坑支护勘察及图纸会审已完成，目前正在办理基坑支护施工许可证。</t>
  </si>
  <si>
    <t>——</t>
  </si>
  <si>
    <t>江头街道</t>
  </si>
  <si>
    <t>扎 西
顿 珠</t>
  </si>
  <si>
    <t>（三）社会事业类（39项）</t>
  </si>
  <si>
    <t>完工项目（15项）</t>
  </si>
  <si>
    <t>下湖安置型商品房一期工程
*市重点</t>
  </si>
  <si>
    <t>下湖安置型商品房二期工程
*市重点</t>
  </si>
  <si>
    <t>体育公园片区高林安置型商品房二期
*市重点</t>
  </si>
  <si>
    <t>仑后花园安置房
*市重点</t>
  </si>
  <si>
    <t>坂美花园
*市重点</t>
  </si>
  <si>
    <t>金禾苑安置房
*市重点</t>
  </si>
  <si>
    <t>古地石安置房
*市重点</t>
  </si>
  <si>
    <t>钟宅民族小学
*市重点</t>
  </si>
  <si>
    <t>区教育局</t>
  </si>
  <si>
    <t>墩上学校
*市重点</t>
  </si>
  <si>
    <t>蒋晓民</t>
  </si>
  <si>
    <t>厦门市第三中学宿舍楼项目</t>
  </si>
  <si>
    <t>项目已于9月12日完成竣工备案。</t>
  </si>
  <si>
    <t>厦门市儿童医院科研教学楼项目
*市重点</t>
  </si>
  <si>
    <t>区卫健局</t>
  </si>
  <si>
    <t>坂美民俗文化园</t>
  </si>
  <si>
    <t>完工。</t>
  </si>
  <si>
    <t>项目已于7月30日完成竣工备案。</t>
  </si>
  <si>
    <t>区文旅局</t>
  </si>
  <si>
    <t>林秀举宅迁建工程</t>
  </si>
  <si>
    <t>墙体砌筑完成100%，墙面抹底灰完成100%，檩条安装完成100%，椽板安装完成40%，屋面瓦片铺设完成20%。</t>
  </si>
  <si>
    <t>湖里创新园保障性租赁住房用地</t>
  </si>
  <si>
    <t>完成二次装修施工。</t>
  </si>
  <si>
    <t>主体工程已于8月30日竣工备案， 目前正在进行精装修施工。</t>
  </si>
  <si>
    <t>禾山街道城中村道路改造提升工程（7个社）</t>
  </si>
  <si>
    <t>9月底完成总工程量100%，正在问题整改。</t>
  </si>
  <si>
    <t>续建项目（14项）</t>
  </si>
  <si>
    <t>西潘安商房
*省、市重点</t>
  </si>
  <si>
    <t>2024年8月地下室装饰装修完成，2024年12月室内外装修完成95%；室外工程完成90%。</t>
  </si>
  <si>
    <t>蔡塘安商房06-10G19地块
*省、市重点</t>
  </si>
  <si>
    <t>2024年6月桩基、基坑支护及土石方工程完工，地下室施工。</t>
  </si>
  <si>
    <t>蔡塘安商房06-10G22地块
*省、市重点</t>
  </si>
  <si>
    <t>2024年6月主体结构封顶，屋面工程、装修工程施工。</t>
  </si>
  <si>
    <t>美仑花园安置房（二期）
*省、市重点</t>
  </si>
  <si>
    <t>完成主体结构封顶，室外工程施工。</t>
  </si>
  <si>
    <t>钟宅北苑安置房二期工程（06-08C11、06-08C13地块）
*省、市重点</t>
  </si>
  <si>
    <t>主体结构封顶。</t>
  </si>
  <si>
    <t>钟宅北苑安置房二期（C20、C23）
*省、市重点</t>
  </si>
  <si>
    <t>主体结构封顶，外立面完成90%，公区精装完成80%，机电安装完成30%，景观完成10%。</t>
  </si>
  <si>
    <t>金林湾花园安置型商品房四期工程
*市重点</t>
  </si>
  <si>
    <t>F28地块竣工验收；F09、F12、F14地块主楼结构封顶；27-31层砌体施工。</t>
  </si>
  <si>
    <t>禾美公服综合体
*市重点</t>
  </si>
  <si>
    <t>地上主体结构封顶，开展安装、室内外装修工程。</t>
  </si>
  <si>
    <t>保障性租赁住房古地石公寓
*市重点</t>
  </si>
  <si>
    <t>上部主体结构施工完成100%，精装修施工完成10%。</t>
  </si>
  <si>
    <t>湖里区停车场PPP项目包（7个项目）</t>
  </si>
  <si>
    <t>建安工程全部完成。</t>
  </si>
  <si>
    <t>薛岭山公园停车库完成高压旋喷桩。</t>
  </si>
  <si>
    <t>厦门一中湖里分校
*市重点</t>
  </si>
  <si>
    <t>土方开挖及外运完成，桩基施工完成，主体地下室顶板浇筑完成。</t>
  </si>
  <si>
    <t>厦门医学院附属口腔医院科教综合用房项目
*市重点</t>
  </si>
  <si>
    <t>主体结构完成，安装工程完成50%，室外工程施工。</t>
  </si>
  <si>
    <t>坂尚社区服务中心</t>
  </si>
  <si>
    <t>1.主体结构封顶；
2.外立面装修完成；
3.公区装修完成。</t>
  </si>
  <si>
    <t>内外墙抹灰完成，室内排水管道安装完成，电梯设备进场。</t>
  </si>
  <si>
    <t>金山街道社会事务综合服务中心
*市重点</t>
  </si>
  <si>
    <t>开工项目（10项）</t>
  </si>
  <si>
    <t>海天路安置房（D地块）
*市重点</t>
  </si>
  <si>
    <t>地下室主体结构施工70%。</t>
  </si>
  <si>
    <t>厦门市湖里区2023P12地块及配套工程
*市重点</t>
  </si>
  <si>
    <t>主体结构完成80%。</t>
  </si>
  <si>
    <t>湖里区五缘体育文化中心</t>
  </si>
  <si>
    <t>完成项目投融建管一体化招标，项目开工建设</t>
  </si>
  <si>
    <t>目前在特许经营方案审核阶段。</t>
  </si>
  <si>
    <t>坂美公服综合体</t>
  </si>
  <si>
    <t>基坑支护、土方开挖</t>
  </si>
  <si>
    <t>围护桩与工程桩施工。</t>
  </si>
  <si>
    <t>高金林社区服务中心</t>
  </si>
  <si>
    <t>地下室封顶</t>
  </si>
  <si>
    <t>围护桩完成100%，冠梁施工完成100%。</t>
  </si>
  <si>
    <t>康乐学校（水上乐园地块）
*市重点</t>
  </si>
  <si>
    <t>完成区专题会、常务会审批，推动立项申请。</t>
  </si>
  <si>
    <t>湖里区公共卫生综合楼改扩建项目
*市重点</t>
  </si>
  <si>
    <t>基坑支护及土石方施工。</t>
  </si>
  <si>
    <t>湖里街道社区卫生服务中心</t>
  </si>
  <si>
    <t>项目开工，完成土石方开挖、基坑支护、主体桩基工程及主体地下室结构。</t>
  </si>
  <si>
    <t>试桩的6根工程桩已施工完成，待龄期达到后将进行检测；支护桩完成101根，支护桩进度比例为71%；临时用电已完成箱变吊装就位，目前正在布置线缆。</t>
  </si>
  <si>
    <t>岭下社区服务中心项目</t>
  </si>
  <si>
    <t>4月项目开工；
6月完成临电施工；
8月完成基坑支护，9月完成土方开挖；
12月完成地下室。</t>
  </si>
  <si>
    <t>目前已完成工程桩施工，三轴灌注桩已进场。</t>
  </si>
  <si>
    <t>体育公园片区B59地块社区服务中心项目</t>
  </si>
  <si>
    <t>主体完成80%。</t>
  </si>
  <si>
    <t>北区三层梁板钢筋完成10%，南区二层内架搭设完成20%。</t>
  </si>
  <si>
    <t>备注：60个区重点项目中含我区作为责任单位的市重点项目34个，其中省重点项目8个（金砖数字工业智谷、钟宅北苑安置房二期（C20、C23）、钟宅北苑安置房二期工程（06-08C11、06-08C13地块）、美仑花园安置房（二期）、蔡塘安商房06-10G19地块、蔡塘安商房06-10G22地块、西潘安商房、后坑城中村现代化治理项目）。</t>
  </si>
  <si>
    <t>附件2</t>
  </si>
  <si>
    <t>1-9月辖区其他市级重点项目进展情况表</t>
  </si>
  <si>
    <t>编制单位：区重点办                                                                                                                                      单位：万元</t>
  </si>
  <si>
    <t>区级责任单位</t>
  </si>
  <si>
    <t>投资额</t>
  </si>
  <si>
    <t>1-9月
投资额</t>
  </si>
  <si>
    <t>年度
计划</t>
  </si>
  <si>
    <t>1-9月
计划</t>
  </si>
  <si>
    <t>合计（35个）</t>
  </si>
  <si>
    <t>集美区政府（1个）</t>
  </si>
  <si>
    <t>完成项目概算调整工作，完成项目总清淤量280万立方米。（实际完成量受东碇岛倾废指标影响）</t>
  </si>
  <si>
    <t>自贸区管委会（1个）</t>
  </si>
  <si>
    <t>完成临时围堰工程，完成部分桩基工程、清淤工程。</t>
  </si>
  <si>
    <t>火炬管委会（2个）</t>
  </si>
  <si>
    <t>一季度装饰工程施工、二季度室外工程施、三季度竣工验收。</t>
  </si>
  <si>
    <t>区科工局
（火炬办）</t>
  </si>
  <si>
    <t>一季度主体施工，二季度主体施工，三季度砌体施工，四季度装修施工。</t>
  </si>
  <si>
    <t>市卫健委（4个）</t>
  </si>
  <si>
    <t>1、北院区精装修及景观工程完成90%。2、南院区主体结构施工完成80%。</t>
  </si>
  <si>
    <t>完成竣工备案。</t>
  </si>
  <si>
    <t>24年1月基坑工程开工，6月完成桩基施工，8月基坑支护及土石方施工完成，9月总包单位进场，12月地下室结构完成80%。</t>
  </si>
  <si>
    <t xml:space="preserve">
十层至十二层结构混凝土施工。</t>
  </si>
  <si>
    <t>市交通局（1个）</t>
  </si>
  <si>
    <t>土建主体标段全面开工，完成海上便桥施工，部分海中桩基施工，沉井施工，钢箱梁板单元制作，预制场场地建设及部分墩台制作，航道清淤，岛内明挖段隧道交通导改及管线迁改，盾构机竖井开挖支护等工作。</t>
  </si>
  <si>
    <t>厦门港口局（2个）</t>
  </si>
  <si>
    <t>开展海沧航道常年维护性疏浚施工，完成海沧航道月度考核。根据业主指令，进行东渡航道、主航道、招银航道等一次性维护疏浚。2023年12月底具备年度质量验收条件。</t>
  </si>
  <si>
    <t>进行海沧港区常年性维护疏浚：完成嵩屿1-6#泊位、海沧1-10#泊位季度考核；完成海沧13-21#泊位月度考核。根据码头公司需求并结合回淤情况，进行东渡、翔安港区一次性维护疏浚。2024年12月底具备年度质量验收条件。</t>
  </si>
  <si>
    <t>厦门通信管理局（4个）</t>
  </si>
  <si>
    <t>项目计划于2024年3月项目开工，12月竣工验收。</t>
  </si>
  <si>
    <t>通信基础设施配套工程上半年完成约850个5G站址建设工程，42个室分覆盖工程，下半年完成约950个5G站址建设工程，43个室分覆盖工程。</t>
  </si>
  <si>
    <t>项目投用。</t>
  </si>
  <si>
    <t>2024年3月开工至12月竣工，完成100%形象进度。</t>
  </si>
  <si>
    <t>两岸金融中心指挥部（12个）</t>
  </si>
  <si>
    <t>6月基坑开挖，12月开始桩基工程施工。</t>
  </si>
  <si>
    <t>1-3月份开展基坑及土石方工程；4-6月开展桩基工程；7-12月主体进场施工，计划地下结构施工完成。</t>
  </si>
  <si>
    <t>联合验收完成。</t>
  </si>
  <si>
    <t>1月地下室砌筑施工完成，3月地下室粗装修插入施工、一次机电及消防安装插入施工，6月外立面幕墙安装插入施工，9月完成地上5-10层幕墙安装，10月主体结构封顶，12月主体结构屋顶层施工完成。</t>
  </si>
  <si>
    <t>1月完成主体工程施工招投标，3月基坑支护及土石方工程完成，主体工程开工，6月完成主体地下室底板结构，12月完成主体地下室一层结构（正负零）。</t>
  </si>
  <si>
    <t>完成建筑方案及施工图整体设计、室内平面布局及空间规划、项目报建、编制工程量清单、招投标工作，计划2024年11月开工。</t>
  </si>
  <si>
    <t>1月完成主体结构验收，2月完成爬架拆除，4月完成电梯验收，11月完成外立面装饰及正式水、正式电施工，12月完成室外景观工程，竣工初验。</t>
  </si>
  <si>
    <t>3月主体结构施工完成10%，6月主体结构施工完成40%，9月主体结构施工完成70%。12月主体结构封顶。</t>
  </si>
  <si>
    <t>2024年8月项目开工，2024年12月开展基坑及土石方工程施工。</t>
  </si>
  <si>
    <t>9月开工，12月开始管道工程施工。</t>
  </si>
  <si>
    <t>12月完成地下室工程施工。</t>
  </si>
  <si>
    <t>完成主体结构封顶。</t>
  </si>
  <si>
    <t>港口高质量发展指挥部（3个）</t>
  </si>
  <si>
    <t>厦门西海湾邮轮城</t>
  </si>
  <si>
    <t>完成招标，开工建设，推进置景美陈和演艺设备安装。</t>
  </si>
  <si>
    <t>完成施工监理招标工作，项目进场施工，预计全年完成总工程量的40%。</t>
  </si>
  <si>
    <t>轨道交通建设指挥部
（2个）</t>
  </si>
  <si>
    <t>开展蔡厝至机场段土建工程施工，完成至60%，开展机电工程施工，完成至10%。</t>
  </si>
  <si>
    <t>区地铁办</t>
  </si>
  <si>
    <t>开展一期工程外立面及室内装修施工、二期、三期工程外立面施工。</t>
  </si>
  <si>
    <t>国网厦门供电公司
（3个）</t>
  </si>
  <si>
    <t>新建改造10千伏配变容量30兆伏安，10千伏及以下线路35公里等电力设施。</t>
  </si>
  <si>
    <t>续建将军祠～鸿山线路改造等35kV及以上输变电工程11项，计划新开工厦门英春～围里Ⅰ回220kV线路、同集220kV输变电扩建、市头110kV输变电、彭埕变110kV送出、钟山~东渡脱开钟山变改接入海沧变220kV线路、浦边～西亭π入三社变电站110kV线路、店里110kV输变电、蔡塘110kV变。</t>
  </si>
  <si>
    <t>开工各区土建先建工程。</t>
  </si>
  <si>
    <t>备注：35个项目中含7个省重点建设项目（厦门西海湾邮轮城项目、金砖国家新工业革命伙伴关系创新基地总部区项目、厦门农商银行总部大厦、旗山雅苑、碧海嘉园、厦门国贸实验高级中学、厦门第三东通道（厦金大桥厦门段）。</t>
  </si>
  <si>
    <t>附件3</t>
  </si>
  <si>
    <t>1-9月区级重点项目责任单位完成投资情况表</t>
  </si>
  <si>
    <t>编制单位：区重点办                                                                    单位：万元</t>
  </si>
  <si>
    <t>项目数（个）</t>
  </si>
  <si>
    <t>计划投资</t>
  </si>
  <si>
    <t>实际投资</t>
  </si>
  <si>
    <t>超前、滞后额</t>
  </si>
  <si>
    <t>合计</t>
  </si>
  <si>
    <t>区科技和工信局</t>
  </si>
  <si>
    <t>1-X月计划投资</t>
  </si>
  <si>
    <t>1-X月实际投资</t>
  </si>
  <si>
    <t>教育局</t>
  </si>
  <si>
    <t>工信局</t>
  </si>
  <si>
    <t>海天路安置房
（D地块）</t>
  </si>
  <si>
    <t>西海湾邮轮城</t>
  </si>
  <si>
    <t>区工信局</t>
  </si>
  <si>
    <t>厦门市儿童医院科研教学楼</t>
  </si>
  <si>
    <t>西潘安商房</t>
  </si>
  <si>
    <t>厦门医学院附属口腔医院科教综合用房</t>
  </si>
  <si>
    <t>区市政园林局</t>
  </si>
  <si>
    <t>1-8月计划投资额</t>
  </si>
  <si>
    <t>1-8月完成投资额</t>
  </si>
  <si>
    <t>超额</t>
  </si>
  <si>
    <t>→超额完成界定：按照500+算，33个超额。</t>
  </si>
  <si>
    <t>2024年度市重点项目开工月度计划表</t>
  </si>
  <si>
    <t/>
  </si>
  <si>
    <t>所在区</t>
  </si>
  <si>
    <t>年度投资</t>
  </si>
  <si>
    <t>建设单位</t>
  </si>
  <si>
    <t>2024年度计划开工项目（10个）</t>
  </si>
  <si>
    <t>一、第一季度（2个）</t>
  </si>
  <si>
    <t>三月份（2个）</t>
  </si>
  <si>
    <t>厦门市市政工程中心</t>
  </si>
  <si>
    <t>√3月</t>
  </si>
  <si>
    <t>3月28日开工</t>
  </si>
  <si>
    <t>厦门市泓垚盛房地产开发有限公司</t>
  </si>
  <si>
    <t>√2月</t>
  </si>
  <si>
    <t>2月22日取得施工许可证</t>
  </si>
  <si>
    <t>二、第二季度（4个）</t>
  </si>
  <si>
    <t>四月份（1个）</t>
  </si>
  <si>
    <t>厦门国际邮轮母港集团有限公司</t>
  </si>
  <si>
    <t>2月8日开工</t>
  </si>
  <si>
    <t>五月份（1个）</t>
  </si>
  <si>
    <t>厦门市湖里区建设服务中心</t>
  </si>
  <si>
    <t>√5月</t>
  </si>
  <si>
    <t>5月30日取得施工许可证</t>
  </si>
  <si>
    <t>六月份（2个）</t>
  </si>
  <si>
    <t>湖里区卫生健康局</t>
  </si>
  <si>
    <t>3月25日取得施工许可证</t>
  </si>
  <si>
    <t>通用技术金砖（厦门）投资发展有限公司</t>
  </si>
  <si>
    <t>√6月</t>
  </si>
  <si>
    <t>6月18日取得施工许可证</t>
  </si>
  <si>
    <t>三、第三季度（3个）</t>
  </si>
  <si>
    <t>八月份（1个）</t>
  </si>
  <si>
    <t>厦门城市投资建设发展有限公司</t>
  </si>
  <si>
    <t>5月24日取得施工许可证</t>
  </si>
  <si>
    <t>九月份（2个）</t>
  </si>
  <si>
    <t>厦门市湖里区教育局</t>
  </si>
  <si>
    <t>√7月</t>
  </si>
  <si>
    <t>7月5日取得施工许可证</t>
  </si>
  <si>
    <t>厦门市城市建设发展投资有限公司</t>
  </si>
  <si>
    <t>√9月</t>
  </si>
  <si>
    <t>9月26日取得施工许可证</t>
  </si>
  <si>
    <t>四、第四季度（1个）</t>
  </si>
  <si>
    <t>十一月份（1个）</t>
  </si>
  <si>
    <t>厦门中乔发展有限公司</t>
  </si>
  <si>
    <t>√8月</t>
  </si>
  <si>
    <t>8月13日取得施工许可证</t>
  </si>
  <si>
    <t>2024年度市重点项目竣工月度计划表</t>
  </si>
  <si>
    <t xml:space="preserve"> 责任单位</t>
  </si>
  <si>
    <t>2024年度计划竣工项目（16个）</t>
  </si>
  <si>
    <t>一、第一季度（3个）</t>
  </si>
  <si>
    <t>三月份（3个）</t>
  </si>
  <si>
    <t>厦门市湖里区国有资产投资集团有限公司</t>
  </si>
  <si>
    <t>√2月验收</t>
  </si>
  <si>
    <t>已于7月5日完成竣工备案。</t>
  </si>
  <si>
    <t>√3月验收</t>
  </si>
  <si>
    <t>已于3月28日完成竣工备案。</t>
  </si>
  <si>
    <t>√1月验收</t>
  </si>
  <si>
    <t>五月份（3个）</t>
  </si>
  <si>
    <t>厦门天地开发建设集团有限公司</t>
  </si>
  <si>
    <t>√3月28日竣备</t>
  </si>
  <si>
    <t>厦门市湖里区禾山街道坂尚社区股份经济联合社</t>
  </si>
  <si>
    <t>√5月16日验收</t>
  </si>
  <si>
    <t>已于6月14日完成竣工备案。</t>
  </si>
  <si>
    <t>已于3月1日完成竣工备案。</t>
  </si>
  <si>
    <t>六月份（1个）</t>
  </si>
  <si>
    <t>复旦大学附属中山医院厦门医院</t>
  </si>
  <si>
    <t>√6月26日验收</t>
  </si>
  <si>
    <t>7月31日竣备</t>
  </si>
  <si>
    <t>三、第三季度（2个）</t>
  </si>
  <si>
    <t>厦门市禾山建发发展有限公司</t>
  </si>
  <si>
    <t>√6月28日竣备</t>
  </si>
  <si>
    <t>九月份（1个）</t>
  </si>
  <si>
    <t>厦门火炬集团有限公司</t>
  </si>
  <si>
    <t>√5月31日竣备</t>
  </si>
  <si>
    <t>四、第四季度（7个）</t>
  </si>
  <si>
    <t>十月份（1个）</t>
  </si>
  <si>
    <t>厦门保润房地产开发有限公司</t>
  </si>
  <si>
    <t>厦门市儿童医院</t>
  </si>
  <si>
    <t>十二月份（5个）</t>
  </si>
  <si>
    <t>厦门金圆投资集团有限公司</t>
  </si>
  <si>
    <t>湖里区建设局</t>
  </si>
  <si>
    <t>√8月26日竣备</t>
  </si>
  <si>
    <t>厦门市湖里区江头街道江村社区股份经济联合社</t>
  </si>
  <si>
    <t>2024年度区重点项目开工月度计划表</t>
  </si>
  <si>
    <t>2024年度计划开工项目（18个）</t>
  </si>
  <si>
    <t>二月份（1个）</t>
  </si>
  <si>
    <t>厦门市天地城区建设有限公司</t>
  </si>
  <si>
    <t>2月</t>
  </si>
  <si>
    <t>2月7日取得施工许可证</t>
  </si>
  <si>
    <t>区建设局</t>
  </si>
  <si>
    <t>六月份（3个）</t>
  </si>
  <si>
    <t>金山街道办事处</t>
  </si>
  <si>
    <t>√4月</t>
  </si>
  <si>
    <t>4月16日取得施工许可证</t>
  </si>
  <si>
    <t>年度计划投资调减为2140万元。</t>
  </si>
  <si>
    <t>禾山街道办事处</t>
  </si>
  <si>
    <t>7月</t>
  </si>
  <si>
    <t>7月1日取得施工许可证</t>
  </si>
  <si>
    <t>滞后</t>
  </si>
  <si>
    <t>总投资调减为3732万元</t>
  </si>
  <si>
    <t>三、第三季度（5个）</t>
  </si>
  <si>
    <t>七月份（1个）</t>
  </si>
  <si>
    <t>湖里街道办事处</t>
  </si>
  <si>
    <t>7月29日取得施工许可证</t>
  </si>
  <si>
    <t>九月份（4个）</t>
  </si>
  <si>
    <t>湖里区教育局</t>
  </si>
  <si>
    <t>7月30日取得施工许可证</t>
  </si>
  <si>
    <t>7月26日取得施工许可证</t>
  </si>
  <si>
    <t>厦门市湖里区禾山街道围里社区股份经济联合社</t>
  </si>
  <si>
    <t>七办同意现场先开工</t>
  </si>
  <si>
    <t>四、第四季度（6个）</t>
  </si>
  <si>
    <t>十月份（4个）</t>
  </si>
  <si>
    <t>湖里区市政园林局</t>
  </si>
  <si>
    <t>江头街道办事处</t>
  </si>
  <si>
    <t>十二月份（1个）</t>
  </si>
  <si>
    <t>2024年度区重点项目竣工月度计划表</t>
  </si>
  <si>
    <t>2024年度计划竣工项目（21个）</t>
  </si>
  <si>
    <t>一、第一季度（4个）</t>
  </si>
  <si>
    <t>三月份（4个）</t>
  </si>
  <si>
    <t>厦门公交集团有限公司
厦门安居集团有限公司</t>
  </si>
  <si>
    <t>√12月预验收</t>
  </si>
  <si>
    <t>于7月15日完成竣工备案。</t>
  </si>
  <si>
    <t>二、第二季度（7个）</t>
  </si>
  <si>
    <t>六月份（4个）</t>
  </si>
  <si>
    <t>√7月30日竣备</t>
  </si>
  <si>
    <t>拟调整至12月竣工</t>
  </si>
  <si>
    <t>拟调整至10月竣工</t>
  </si>
  <si>
    <t>总投资调减为8323万元，年度计划投资调减为4330万元。</t>
  </si>
  <si>
    <t>厦门国际艺术品（金融）交易中心</t>
  </si>
  <si>
    <t>厦门华辰和悦投资有限公司</t>
  </si>
  <si>
    <t>预计9月</t>
  </si>
  <si>
    <t>八月份（2个）</t>
  </si>
  <si>
    <t>√8月22日竣工验收</t>
  </si>
  <si>
    <t>9月12日竣备</t>
  </si>
  <si>
    <t>四、第四季度（8个）</t>
  </si>
  <si>
    <t>十二月份（6个）</t>
  </si>
  <si>
    <t>厦门象嘉置业有限公司</t>
  </si>
  <si>
    <t>√8月30日竣备</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</si>
</sst>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 "/>
    <numFmt numFmtId="178" formatCode="0.00_ "/>
    <numFmt numFmtId="179" formatCode="0.0%"/>
  </numFmts>
  <fonts count="54">
    <font>
      <sz val="11"/>
      <color indexed="8"/>
      <name val="宋体"/>
      <charset val="134"/>
      <scheme val="minor"/>
    </font>
    <font>
      <sz val="11"/>
      <name val="宋体"/>
      <charset val="134"/>
      <scheme val="minor"/>
    </font>
    <font>
      <sz val="14"/>
      <color indexed="8"/>
      <name val="黑体"/>
      <charset val="134"/>
    </font>
    <font>
      <sz val="22"/>
      <name val="方正小标宋简体"/>
      <charset val="134"/>
    </font>
    <font>
      <b/>
      <sz val="12"/>
      <name val="宋体"/>
      <charset val="134"/>
    </font>
    <font>
      <b/>
      <sz val="14"/>
      <name val="微软雅黑"/>
      <charset val="134"/>
    </font>
    <font>
      <sz val="12"/>
      <name val="宋体"/>
      <charset val="134"/>
    </font>
    <font>
      <sz val="12"/>
      <color rgb="FF7030A0"/>
      <name val="宋体"/>
      <charset val="134"/>
    </font>
    <font>
      <sz val="11"/>
      <color rgb="FFFF0000"/>
      <name val="宋体"/>
      <charset val="134"/>
      <scheme val="minor"/>
    </font>
    <font>
      <sz val="12"/>
      <color rgb="FFFF0000"/>
      <name val="宋体"/>
      <charset val="134"/>
    </font>
    <font>
      <sz val="18"/>
      <name val="方正小标宋简体"/>
      <charset val="134"/>
    </font>
    <font>
      <sz val="9"/>
      <name val="宋体"/>
      <charset val="134"/>
      <scheme val="minor"/>
    </font>
    <font>
      <b/>
      <sz val="11"/>
      <name val="宋体"/>
      <charset val="134"/>
      <scheme val="minor"/>
    </font>
    <font>
      <sz val="16"/>
      <name val="黑体"/>
      <charset val="134"/>
    </font>
    <font>
      <sz val="16"/>
      <name val="方正小标宋简体"/>
      <charset val="134"/>
    </font>
    <font>
      <b/>
      <sz val="16"/>
      <name val="方正小标宋简体"/>
      <charset val="134"/>
    </font>
    <font>
      <sz val="9"/>
      <name val="宋体"/>
      <charset val="134"/>
    </font>
    <font>
      <b/>
      <sz val="10.5"/>
      <name val="宋体"/>
      <charset val="134"/>
      <scheme val="minor"/>
    </font>
    <font>
      <sz val="10.5"/>
      <name val="宋体"/>
      <charset val="134"/>
      <scheme val="minor"/>
    </font>
    <font>
      <sz val="12"/>
      <name val="宋体"/>
      <charset val="134"/>
      <scheme val="minor"/>
    </font>
    <font>
      <b/>
      <sz val="11"/>
      <color rgb="FFFF0000"/>
      <name val="宋体"/>
      <charset val="134"/>
      <scheme val="minor"/>
    </font>
    <font>
      <b/>
      <sz val="16"/>
      <name val="黑体"/>
      <charset val="134"/>
    </font>
    <font>
      <b/>
      <sz val="10.5"/>
      <name val="宋体"/>
      <charset val="134"/>
    </font>
    <font>
      <sz val="10"/>
      <name val="宋体"/>
      <charset val="134"/>
    </font>
    <font>
      <sz val="10.5"/>
      <name val="宋体"/>
      <charset val="134"/>
    </font>
    <font>
      <sz val="10.5"/>
      <color rgb="FF000000"/>
      <name val="宋体"/>
      <charset val="134"/>
    </font>
    <font>
      <sz val="11"/>
      <color rgb="FF000000"/>
      <name val="宋体"/>
      <charset val="134"/>
    </font>
    <font>
      <b/>
      <sz val="10"/>
      <name val="宋体"/>
      <charset val="134"/>
    </font>
    <font>
      <sz val="10.5"/>
      <name val="方正小标宋简体"/>
      <charset val="134"/>
    </font>
    <font>
      <b/>
      <sz val="11"/>
      <color rgb="FF7030A0"/>
      <name val="宋体"/>
      <charset val="134"/>
      <scheme val="minor"/>
    </font>
    <font>
      <sz val="36"/>
      <color indexed="8"/>
      <name val="方正小标宋简体"/>
      <charset val="134"/>
    </font>
    <font>
      <b/>
      <sz val="12"/>
      <color rgb="FFFF0000"/>
      <name val="宋体"/>
      <charset val="134"/>
    </font>
    <font>
      <b/>
      <sz val="12"/>
      <color rgb="FF7030A0"/>
      <name val="宋体"/>
      <charset val="134"/>
    </font>
    <font>
      <b/>
      <sz val="12"/>
      <color theme="5" tint="-0.25"/>
      <name val="宋体"/>
      <charset val="134"/>
    </font>
    <font>
      <sz val="11"/>
      <color theme="0"/>
      <name val="宋体"/>
      <charset val="0"/>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5"/>
        <bgColor indexed="64"/>
      </patternFill>
    </fill>
    <fill>
      <patternFill patternType="solid">
        <fgColor theme="2" tint="-0.25"/>
        <bgColor indexed="64"/>
      </patternFill>
    </fill>
    <fill>
      <patternFill patternType="solid">
        <fgColor rgb="FF92D050"/>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1" tint="0.349986266670736"/>
      </right>
      <top/>
      <bottom style="medium">
        <color rgb="FF000000"/>
      </bottom>
      <diagonal/>
    </border>
    <border>
      <left style="thin">
        <color theme="1" tint="0.349986266670736"/>
      </left>
      <right style="thin">
        <color theme="1" tint="0.349986266670736"/>
      </right>
      <top/>
      <bottom style="medium">
        <color rgb="FF000000"/>
      </bottom>
      <diagonal/>
    </border>
    <border>
      <left style="thin">
        <color theme="1" tint="0.349986266670736"/>
      </left>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diagonalDown="1">
      <left/>
      <right style="thin">
        <color auto="1"/>
      </right>
      <top/>
      <bottom style="thin">
        <color auto="1"/>
      </bottom>
      <diagonal style="thin">
        <color rgb="FFFFFFFF"/>
      </diagonal>
    </border>
    <border diagonalDown="1">
      <left style="thin">
        <color auto="1"/>
      </left>
      <right style="thin">
        <color auto="1"/>
      </right>
      <top/>
      <bottom style="thin">
        <color auto="1"/>
      </bottom>
      <diagonal style="thin">
        <color rgb="FFFFFFFF"/>
      </diagonal>
    </border>
    <border>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diagonalDown="1">
      <left style="thin">
        <color auto="1"/>
      </left>
      <right/>
      <top/>
      <bottom style="thin">
        <color auto="1"/>
      </bottom>
      <diagonal style="thin">
        <color rgb="FFFFFFFF"/>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5" fillId="0" borderId="0" applyFont="0" applyFill="0" applyBorder="0" applyAlignment="0" applyProtection="0">
      <alignment vertical="center"/>
    </xf>
    <xf numFmtId="0" fontId="37" fillId="14" borderId="0" applyNumberFormat="0" applyBorder="0" applyAlignment="0" applyProtection="0">
      <alignment vertical="center"/>
    </xf>
    <xf numFmtId="0" fontId="39" fillId="15" borderId="40"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7" fillId="12" borderId="0" applyNumberFormat="0" applyBorder="0" applyAlignment="0" applyProtection="0">
      <alignment vertical="center"/>
    </xf>
    <xf numFmtId="0" fontId="36" fillId="8" borderId="0" applyNumberFormat="0" applyBorder="0" applyAlignment="0" applyProtection="0">
      <alignment vertical="center"/>
    </xf>
    <xf numFmtId="43" fontId="35" fillId="0" borderId="0" applyFont="0" applyFill="0" applyBorder="0" applyAlignment="0" applyProtection="0">
      <alignment vertical="center"/>
    </xf>
    <xf numFmtId="0" fontId="34" fillId="17"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2" fillId="0" borderId="0" applyNumberFormat="0" applyFill="0" applyBorder="0" applyAlignment="0" applyProtection="0">
      <alignment vertical="center"/>
    </xf>
    <xf numFmtId="0" fontId="35" fillId="19" borderId="41" applyNumberFormat="0" applyFont="0" applyAlignment="0" applyProtection="0">
      <alignment vertical="center"/>
    </xf>
    <xf numFmtId="0" fontId="34"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42" applyNumberFormat="0" applyFill="0" applyAlignment="0" applyProtection="0">
      <alignment vertical="center"/>
    </xf>
    <xf numFmtId="0" fontId="48" fillId="0" borderId="42" applyNumberFormat="0" applyFill="0" applyAlignment="0" applyProtection="0">
      <alignment vertical="center"/>
    </xf>
    <xf numFmtId="0" fontId="34" fillId="22" borderId="0" applyNumberFormat="0" applyBorder="0" applyAlignment="0" applyProtection="0">
      <alignment vertical="center"/>
    </xf>
    <xf numFmtId="0" fontId="43" fillId="0" borderId="43" applyNumberFormat="0" applyFill="0" applyAlignment="0" applyProtection="0">
      <alignment vertical="center"/>
    </xf>
    <xf numFmtId="0" fontId="34" fillId="23" borderId="0" applyNumberFormat="0" applyBorder="0" applyAlignment="0" applyProtection="0">
      <alignment vertical="center"/>
    </xf>
    <xf numFmtId="0" fontId="49" fillId="24" borderId="44" applyNumberFormat="0" applyAlignment="0" applyProtection="0">
      <alignment vertical="center"/>
    </xf>
    <xf numFmtId="0" fontId="50" fillId="24" borderId="40" applyNumberFormat="0" applyAlignment="0" applyProtection="0">
      <alignment vertical="center"/>
    </xf>
    <xf numFmtId="0" fontId="51" fillId="25" borderId="45" applyNumberFormat="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52" fillId="0" borderId="46" applyNumberFormat="0" applyFill="0" applyAlignment="0" applyProtection="0">
      <alignment vertical="center"/>
    </xf>
    <xf numFmtId="0" fontId="53" fillId="0" borderId="47" applyNumberFormat="0" applyFill="0" applyAlignment="0" applyProtection="0">
      <alignment vertical="center"/>
    </xf>
    <xf numFmtId="0" fontId="41" fillId="18" borderId="0" applyNumberFormat="0" applyBorder="0" applyAlignment="0" applyProtection="0">
      <alignment vertical="center"/>
    </xf>
    <xf numFmtId="0" fontId="38" fillId="10" borderId="0" applyNumberFormat="0" applyBorder="0" applyAlignment="0" applyProtection="0">
      <alignment vertical="center"/>
    </xf>
    <xf numFmtId="0" fontId="37" fillId="13" borderId="0" applyNumberFormat="0" applyBorder="0" applyAlignment="0" applyProtection="0">
      <alignment vertical="center"/>
    </xf>
    <xf numFmtId="0" fontId="34" fillId="7" borderId="0" applyNumberFormat="0" applyBorder="0" applyAlignment="0" applyProtection="0">
      <alignment vertical="center"/>
    </xf>
    <xf numFmtId="0" fontId="37" fillId="9"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4" fillId="37" borderId="0" applyNumberFormat="0" applyBorder="0" applyAlignment="0" applyProtection="0">
      <alignment vertical="center"/>
    </xf>
    <xf numFmtId="0" fontId="37" fillId="11" borderId="0" applyNumberFormat="0" applyBorder="0" applyAlignment="0" applyProtection="0">
      <alignment vertical="center"/>
    </xf>
    <xf numFmtId="0" fontId="34" fillId="16" borderId="0" applyNumberFormat="0" applyBorder="0" applyAlignment="0" applyProtection="0">
      <alignment vertical="center"/>
    </xf>
    <xf numFmtId="0" fontId="34" fillId="33" borderId="0" applyNumberFormat="0" applyBorder="0" applyAlignment="0" applyProtection="0">
      <alignment vertical="center"/>
    </xf>
    <xf numFmtId="0" fontId="37" fillId="28" borderId="0" applyNumberFormat="0" applyBorder="0" applyAlignment="0" applyProtection="0">
      <alignment vertical="center"/>
    </xf>
    <xf numFmtId="0" fontId="34" fillId="21" borderId="0" applyNumberFormat="0" applyBorder="0" applyAlignment="0" applyProtection="0">
      <alignment vertical="center"/>
    </xf>
  </cellStyleXfs>
  <cellXfs count="376">
    <xf numFmtId="0" fontId="0" fillId="0" borderId="0" xfId="0" applyFont="1">
      <alignment vertical="center"/>
    </xf>
    <xf numFmtId="0" fontId="1" fillId="0" borderId="0" xfId="0" applyFont="1" applyFill="1">
      <alignment vertical="center"/>
    </xf>
    <xf numFmtId="0" fontId="0" fillId="0" borderId="0" xfId="0" applyFont="1" applyFill="1">
      <alignment vertical="center"/>
    </xf>
    <xf numFmtId="0" fontId="0" fillId="0" borderId="0" xfId="0">
      <alignment vertical="center"/>
    </xf>
    <xf numFmtId="0" fontId="2" fillId="0" borderId="0" xfId="0" applyFo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NumberFormat="1" applyFont="1" applyFill="1" applyBorder="1" applyAlignment="1">
      <alignment vertical="center"/>
    </xf>
    <xf numFmtId="0" fontId="5" fillId="0" borderId="1" xfId="0" applyFont="1" applyFill="1" applyBorder="1" applyAlignment="1">
      <alignment horizontal="left" vertical="center"/>
    </xf>
    <xf numFmtId="0" fontId="1" fillId="0" borderId="1" xfId="0" applyNumberFormat="1" applyFont="1" applyFill="1" applyBorder="1" applyAlignment="1">
      <alignment horizontal="left"/>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8" fillId="0" borderId="0" xfId="0" applyFont="1" applyFill="1" applyAlignment="1">
      <alignment vertical="center"/>
    </xf>
    <xf numFmtId="0" fontId="0" fillId="0" borderId="0" xfId="0" applyFont="1" applyFill="1" applyAlignment="1">
      <alignment horizontal="left" vertical="center" wrapText="1"/>
    </xf>
    <xf numFmtId="0" fontId="8" fillId="0" borderId="0" xfId="0" applyFont="1" applyFill="1">
      <alignment vertical="center"/>
    </xf>
    <xf numFmtId="0" fontId="1" fillId="2" borderId="0" xfId="0" applyFont="1" applyFill="1">
      <alignment vertical="center"/>
    </xf>
    <xf numFmtId="0" fontId="9" fillId="0" borderId="1" xfId="0"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58" fontId="1" fillId="0" borderId="0" xfId="0" applyNumberFormat="1" applyFont="1" applyFill="1">
      <alignment vertical="center"/>
    </xf>
    <xf numFmtId="0" fontId="8" fillId="0" borderId="0" xfId="0" applyFont="1" applyFill="1" applyAlignment="1">
      <alignment horizontal="center" vertical="center"/>
    </xf>
    <xf numFmtId="58" fontId="1" fillId="0" borderId="0" xfId="0" applyNumberFormat="1" applyFont="1" applyFill="1" applyAlignment="1">
      <alignment horizontal="left" vertical="center"/>
    </xf>
    <xf numFmtId="176" fontId="9" fillId="0" borderId="1" xfId="0" applyNumberFormat="1" applyFont="1" applyFill="1" applyBorder="1" applyAlignment="1">
      <alignment horizontal="center" vertical="center" wrapText="1"/>
    </xf>
    <xf numFmtId="0" fontId="1" fillId="2" borderId="0" xfId="0" applyFont="1" applyFill="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6" fillId="0" borderId="5"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NumberFormat="1" applyFont="1" applyFill="1" applyBorder="1" applyAlignment="1"/>
    <xf numFmtId="0" fontId="6" fillId="2" borderId="1" xfId="0" applyFont="1" applyFill="1" applyBorder="1" applyAlignment="1">
      <alignment horizontal="center" vertical="center" wrapText="1"/>
    </xf>
    <xf numFmtId="0" fontId="11" fillId="0" borderId="0" xfId="0" applyFont="1" applyFill="1" applyAlignment="1">
      <alignment horizontal="center" vertical="center"/>
    </xf>
    <xf numFmtId="0" fontId="8" fillId="0" borderId="0"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Alignment="1">
      <alignment horizontal="center" vertical="center"/>
    </xf>
    <xf numFmtId="0" fontId="12"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177" fontId="1"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177" fontId="14" fillId="0" borderId="0" xfId="0" applyNumberFormat="1" applyFont="1" applyFill="1" applyBorder="1" applyAlignment="1">
      <alignment horizontal="center" vertical="center" wrapText="1"/>
    </xf>
    <xf numFmtId="177" fontId="14" fillId="0" borderId="0" xfId="0" applyNumberFormat="1"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177" fontId="17" fillId="0" borderId="8" xfId="0" applyNumberFormat="1" applyFont="1" applyFill="1" applyBorder="1" applyAlignment="1">
      <alignment horizontal="center" vertical="center" wrapText="1"/>
    </xf>
    <xf numFmtId="0" fontId="12"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9" xfId="0" applyFont="1" applyFill="1" applyBorder="1" applyAlignment="1">
      <alignment vertical="center" wrapText="1"/>
    </xf>
    <xf numFmtId="177" fontId="17" fillId="0" borderId="9" xfId="0" applyNumberFormat="1" applyFont="1" applyFill="1" applyBorder="1" applyAlignment="1">
      <alignment horizontal="center" vertical="center" wrapText="1"/>
    </xf>
    <xf numFmtId="177" fontId="12" fillId="0" borderId="4" xfId="0" applyNumberFormat="1" applyFont="1" applyFill="1" applyBorder="1" applyAlignment="1">
      <alignment horizontal="center" vertical="center"/>
    </xf>
    <xf numFmtId="0" fontId="18" fillId="0" borderId="4"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left" vertical="center" wrapText="1"/>
    </xf>
    <xf numFmtId="0" fontId="18" fillId="0" borderId="11" xfId="0" applyFont="1" applyFill="1" applyBorder="1" applyAlignment="1">
      <alignment horizontal="center" vertical="center"/>
    </xf>
    <xf numFmtId="177" fontId="18" fillId="0" borderId="11" xfId="0" applyNumberFormat="1" applyFont="1" applyFill="1" applyBorder="1" applyAlignment="1">
      <alignment horizontal="center" vertical="center"/>
    </xf>
    <xf numFmtId="0" fontId="18" fillId="0" borderId="12" xfId="0" applyFont="1" applyFill="1" applyBorder="1" applyAlignment="1">
      <alignment horizontal="center" vertical="center"/>
    </xf>
    <xf numFmtId="0" fontId="18" fillId="0" borderId="9" xfId="0" applyFont="1" applyFill="1" applyBorder="1" applyAlignment="1">
      <alignment horizontal="left" vertical="center" wrapText="1"/>
    </xf>
    <xf numFmtId="0" fontId="18" fillId="0" borderId="9" xfId="0" applyFont="1" applyFill="1" applyBorder="1" applyAlignment="1">
      <alignment horizontal="center" vertical="center"/>
    </xf>
    <xf numFmtId="177" fontId="18" fillId="0" borderId="9"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left" vertical="center" wrapText="1"/>
    </xf>
    <xf numFmtId="0" fontId="18" fillId="0" borderId="14" xfId="0" applyFont="1" applyFill="1" applyBorder="1" applyAlignment="1">
      <alignment horizontal="center" vertical="center"/>
    </xf>
    <xf numFmtId="177" fontId="18" fillId="0" borderId="14"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9" xfId="0" applyFont="1" applyFill="1" applyBorder="1" applyAlignment="1" applyProtection="1">
      <alignment horizontal="center" vertical="center" wrapText="1"/>
      <protection locked="0"/>
    </xf>
    <xf numFmtId="0" fontId="6" fillId="0" borderId="9" xfId="0" applyFont="1" applyFill="1" applyBorder="1" applyAlignment="1">
      <alignment horizontal="center" vertical="center" wrapText="1"/>
    </xf>
    <xf numFmtId="177" fontId="19" fillId="0" borderId="14"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xf>
    <xf numFmtId="177" fontId="19" fillId="0" borderId="9"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7" fontId="19" fillId="0" borderId="1" xfId="0" applyNumberFormat="1" applyFont="1" applyFill="1" applyBorder="1" applyAlignment="1">
      <alignment horizontal="center" vertical="center" wrapText="1"/>
    </xf>
    <xf numFmtId="177" fontId="6" fillId="0" borderId="14"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18" fillId="0" borderId="15" xfId="0" applyFont="1" applyFill="1" applyBorder="1" applyAlignment="1">
      <alignment horizontal="left" vertical="center" wrapText="1"/>
    </xf>
    <xf numFmtId="177" fontId="19" fillId="0" borderId="1" xfId="0" applyNumberFormat="1" applyFont="1" applyFill="1" applyBorder="1" applyAlignment="1" applyProtection="1">
      <alignment horizontal="center" vertical="center" wrapText="1"/>
      <protection locked="0"/>
    </xf>
    <xf numFmtId="177" fontId="17" fillId="0" borderId="15" xfId="0" applyNumberFormat="1" applyFont="1" applyFill="1" applyBorder="1" applyAlignment="1">
      <alignment horizontal="center" vertical="center"/>
    </xf>
    <xf numFmtId="0" fontId="19" fillId="0" borderId="1" xfId="0" applyFont="1" applyFill="1" applyBorder="1" applyAlignment="1" applyProtection="1">
      <alignment horizontal="center" vertical="center" wrapText="1"/>
      <protection locked="0"/>
    </xf>
    <xf numFmtId="0" fontId="18" fillId="0" borderId="15" xfId="0" applyFont="1" applyFill="1" applyBorder="1" applyAlignment="1">
      <alignment horizontal="center" vertical="center"/>
    </xf>
    <xf numFmtId="177" fontId="18" fillId="0" borderId="15" xfId="0" applyNumberFormat="1" applyFont="1" applyFill="1" applyBorder="1" applyAlignment="1">
      <alignment horizontal="center" vertical="center"/>
    </xf>
    <xf numFmtId="177" fontId="6" fillId="0" borderId="11"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17" fillId="0" borderId="9"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20" fillId="0" borderId="0" xfId="0" applyFont="1" applyFill="1" applyAlignment="1">
      <alignment vertical="center"/>
    </xf>
    <xf numFmtId="0" fontId="21" fillId="0" borderId="0" xfId="0" applyFont="1" applyFill="1" applyBorder="1" applyAlignment="1"/>
    <xf numFmtId="0" fontId="16"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wrapText="1"/>
    </xf>
    <xf numFmtId="0" fontId="21" fillId="0" borderId="0" xfId="0" applyFont="1" applyFill="1" applyBorder="1" applyAlignment="1">
      <alignment wrapText="1"/>
    </xf>
    <xf numFmtId="0" fontId="14" fillId="0" borderId="0" xfId="0" applyFont="1" applyFill="1" applyBorder="1" applyAlignment="1">
      <alignment horizontal="center" vertical="center"/>
    </xf>
    <xf numFmtId="0" fontId="16" fillId="0" borderId="16" xfId="0" applyFont="1" applyFill="1" applyBorder="1" applyAlignment="1">
      <alignment horizontal="right" vertical="center"/>
    </xf>
    <xf numFmtId="0" fontId="16" fillId="0" borderId="17"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0" xfId="0" applyFont="1" applyFill="1" applyBorder="1" applyAlignment="1">
      <alignment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3" fillId="0" borderId="0" xfId="0" applyFont="1" applyFill="1" applyBorder="1" applyAlignment="1">
      <alignment vertical="center" wrapText="1"/>
    </xf>
    <xf numFmtId="0" fontId="22" fillId="0" borderId="22" xfId="0" applyFont="1" applyFill="1" applyBorder="1" applyAlignment="1">
      <alignment horizontal="center" vertical="center" wrapText="1"/>
    </xf>
    <xf numFmtId="0" fontId="22" fillId="0" borderId="23" xfId="0" applyFont="1" applyFill="1" applyBorder="1" applyAlignment="1">
      <alignment horizontal="center" vertical="center" wrapText="1"/>
    </xf>
    <xf numFmtId="177" fontId="22" fillId="0" borderId="23" xfId="0" applyNumberFormat="1" applyFont="1" applyFill="1" applyBorder="1" applyAlignment="1">
      <alignment horizontal="center" vertical="center" wrapText="1"/>
    </xf>
    <xf numFmtId="177" fontId="22" fillId="0" borderId="24"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4" fillId="0" borderId="22" xfId="0" applyFont="1" applyFill="1" applyBorder="1" applyAlignment="1">
      <alignment horizontal="center" vertical="center" wrapText="1"/>
    </xf>
    <xf numFmtId="0" fontId="25" fillId="0" borderId="23" xfId="0" applyFont="1" applyFill="1" applyBorder="1" applyAlignment="1">
      <alignment horizontal="left" vertical="center" wrapText="1"/>
    </xf>
    <xf numFmtId="0" fontId="25" fillId="0" borderId="23" xfId="0" applyFont="1" applyFill="1" applyBorder="1" applyAlignment="1">
      <alignment horizontal="center" vertical="center" wrapText="1"/>
    </xf>
    <xf numFmtId="0" fontId="24" fillId="0" borderId="23" xfId="0" applyFont="1" applyFill="1" applyBorder="1" applyAlignment="1">
      <alignment horizontal="center" vertical="center" wrapText="1"/>
    </xf>
    <xf numFmtId="177" fontId="25" fillId="0" borderId="24" xfId="0" applyNumberFormat="1" applyFont="1" applyFill="1" applyBorder="1" applyAlignment="1">
      <alignment horizontal="center" vertical="center" wrapText="1"/>
    </xf>
    <xf numFmtId="10" fontId="6" fillId="0" borderId="0" xfId="0" applyNumberFormat="1" applyFont="1" applyFill="1" applyBorder="1" applyAlignment="1"/>
    <xf numFmtId="177" fontId="24" fillId="0" borderId="23" xfId="0" applyNumberFormat="1" applyFont="1" applyFill="1" applyBorder="1" applyAlignment="1">
      <alignment horizontal="center" vertical="center" wrapText="1"/>
    </xf>
    <xf numFmtId="0" fontId="26" fillId="0" borderId="23" xfId="0" applyFont="1" applyFill="1" applyBorder="1" applyAlignment="1">
      <alignment horizontal="center" vertical="center" wrapText="1"/>
    </xf>
    <xf numFmtId="178" fontId="25" fillId="0" borderId="23" xfId="0" applyNumberFormat="1" applyFont="1" applyFill="1" applyBorder="1" applyAlignment="1">
      <alignment horizontal="left" vertical="center" wrapText="1"/>
    </xf>
    <xf numFmtId="177" fontId="25" fillId="0" borderId="23" xfId="0" applyNumberFormat="1" applyFont="1" applyFill="1" applyBorder="1" applyAlignment="1">
      <alignment horizontal="center" vertical="center" wrapText="1"/>
    </xf>
    <xf numFmtId="0" fontId="24" fillId="0" borderId="2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25" xfId="0" applyFont="1" applyFill="1" applyBorder="1" applyAlignment="1">
      <alignment horizontal="center" vertical="center" wrapText="1"/>
    </xf>
    <xf numFmtId="0" fontId="25" fillId="0" borderId="26" xfId="0" applyFont="1" applyFill="1" applyBorder="1" applyAlignment="1">
      <alignment horizontal="left" vertical="center" wrapText="1"/>
    </xf>
    <xf numFmtId="0" fontId="26" fillId="0" borderId="26" xfId="0" applyFont="1" applyFill="1" applyBorder="1" applyAlignment="1">
      <alignment horizontal="center" vertical="center" wrapText="1"/>
    </xf>
    <xf numFmtId="177" fontId="25" fillId="0" borderId="26" xfId="0" applyNumberFormat="1" applyFont="1" applyFill="1" applyBorder="1" applyAlignment="1">
      <alignment horizontal="center" vertical="center" wrapText="1"/>
    </xf>
    <xf numFmtId="0" fontId="27"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horizontal="center"/>
    </xf>
    <xf numFmtId="0" fontId="27" fillId="0" borderId="0" xfId="0" applyFont="1" applyFill="1" applyBorder="1" applyAlignment="1">
      <alignment vertical="center" wrapText="1"/>
    </xf>
    <xf numFmtId="0" fontId="23" fillId="0" borderId="0" xfId="0" applyFont="1" applyFill="1" applyBorder="1" applyAlignment="1">
      <alignment vertical="center"/>
    </xf>
    <xf numFmtId="0" fontId="23" fillId="0" borderId="5" xfId="0" applyFont="1" applyFill="1" applyBorder="1" applyAlignment="1"/>
    <xf numFmtId="0" fontId="23" fillId="0" borderId="0" xfId="0" applyFont="1" applyFill="1" applyBorder="1" applyAlignment="1">
      <alignment horizontal="left"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left" wrapText="1"/>
    </xf>
    <xf numFmtId="0" fontId="27" fillId="0" borderId="0" xfId="0" applyFont="1" applyFill="1" applyBorder="1" applyAlignment="1">
      <alignment horizontal="center" vertical="center" wrapText="1"/>
    </xf>
    <xf numFmtId="0" fontId="16" fillId="0" borderId="16"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 xfId="0" applyFont="1" applyFill="1" applyBorder="1" applyAlignment="1">
      <alignment horizontal="left" vertical="center"/>
    </xf>
    <xf numFmtId="0" fontId="24" fillId="0" borderId="26" xfId="0" applyFont="1" applyFill="1" applyBorder="1" applyAlignment="1">
      <alignment horizontal="left" vertical="center" wrapText="1"/>
    </xf>
    <xf numFmtId="0" fontId="25" fillId="0" borderId="26" xfId="0" applyFont="1" applyFill="1" applyBorder="1" applyAlignment="1">
      <alignment horizontal="center" vertical="center" wrapText="1"/>
    </xf>
    <xf numFmtId="177" fontId="24" fillId="0" borderId="26" xfId="0" applyNumberFormat="1" applyFont="1" applyFill="1" applyBorder="1" applyAlignment="1">
      <alignment horizontal="center" vertical="center" wrapText="1"/>
    </xf>
    <xf numFmtId="177" fontId="25" fillId="0" borderId="27" xfId="0" applyNumberFormat="1" applyFont="1" applyFill="1" applyBorder="1" applyAlignment="1">
      <alignment horizontal="center" vertical="center" wrapText="1"/>
    </xf>
    <xf numFmtId="0" fontId="24"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xf numFmtId="0" fontId="6" fillId="3" borderId="0" xfId="0" applyFont="1" applyFill="1" applyBorder="1" applyAlignment="1">
      <alignment horizontal="left"/>
    </xf>
    <xf numFmtId="177" fontId="6" fillId="3" borderId="0" xfId="0" applyNumberFormat="1" applyFont="1" applyFill="1" applyBorder="1" applyAlignment="1"/>
    <xf numFmtId="179" fontId="6" fillId="3" borderId="0" xfId="0" applyNumberFormat="1" applyFont="1" applyFill="1" applyBorder="1" applyAlignment="1"/>
    <xf numFmtId="0" fontId="13" fillId="3" borderId="0" xfId="0" applyFont="1" applyFill="1" applyBorder="1" applyAlignment="1">
      <alignment horizontal="left" vertical="center"/>
    </xf>
    <xf numFmtId="177" fontId="13" fillId="3" borderId="0" xfId="0" applyNumberFormat="1" applyFont="1" applyFill="1" applyBorder="1" applyAlignment="1">
      <alignment horizontal="left" vertical="center"/>
    </xf>
    <xf numFmtId="0" fontId="14" fillId="3" borderId="0" xfId="0" applyFont="1" applyFill="1" applyBorder="1" applyAlignment="1">
      <alignment horizontal="center" vertical="center"/>
    </xf>
    <xf numFmtId="0" fontId="14" fillId="3" borderId="0" xfId="0" applyFont="1" applyFill="1" applyBorder="1" applyAlignment="1">
      <alignment horizontal="left" vertical="center"/>
    </xf>
    <xf numFmtId="177" fontId="14" fillId="3" borderId="0" xfId="0" applyNumberFormat="1" applyFont="1" applyFill="1" applyBorder="1" applyAlignment="1">
      <alignment horizontal="center" vertical="center"/>
    </xf>
    <xf numFmtId="0" fontId="16" fillId="3" borderId="0" xfId="0" applyFont="1" applyFill="1" applyBorder="1" applyAlignment="1">
      <alignment horizontal="left" vertical="center"/>
    </xf>
    <xf numFmtId="177" fontId="16" fillId="3" borderId="0" xfId="0" applyNumberFormat="1" applyFont="1" applyFill="1" applyBorder="1" applyAlignment="1">
      <alignment horizontal="left" vertical="center"/>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177" fontId="22" fillId="3" borderId="7" xfId="0" applyNumberFormat="1"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 xfId="0" applyFont="1" applyFill="1" applyBorder="1" applyAlignment="1">
      <alignment horizontal="center" vertical="center" wrapText="1"/>
    </xf>
    <xf numFmtId="177" fontId="22" fillId="3"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left" vertical="center" wrapText="1"/>
    </xf>
    <xf numFmtId="177" fontId="22" fillId="3" borderId="1" xfId="0" applyNumberFormat="1" applyFont="1" applyFill="1" applyBorder="1" applyAlignment="1">
      <alignment horizontal="left" vertical="center" wrapText="1"/>
    </xf>
    <xf numFmtId="0" fontId="24" fillId="3" borderId="4" xfId="0" applyFont="1" applyFill="1" applyBorder="1" applyAlignment="1">
      <alignment horizontal="center" vertical="center" wrapText="1"/>
    </xf>
    <xf numFmtId="0" fontId="24" fillId="3" borderId="1" xfId="0" applyFont="1" applyFill="1" applyBorder="1" applyAlignment="1">
      <alignment horizontal="left" vertical="center" wrapText="1"/>
    </xf>
    <xf numFmtId="177" fontId="24" fillId="3" borderId="1" xfId="0" applyNumberFormat="1" applyFont="1" applyFill="1" applyBorder="1" applyAlignment="1">
      <alignment horizontal="center" vertical="center" wrapText="1"/>
    </xf>
    <xf numFmtId="177" fontId="24" fillId="3" borderId="1" xfId="0" applyNumberFormat="1" applyFont="1" applyFill="1" applyBorder="1" applyAlignment="1">
      <alignment horizontal="left" vertical="center" wrapText="1"/>
    </xf>
    <xf numFmtId="0" fontId="22" fillId="0" borderId="28" xfId="0" applyFont="1" applyFill="1" applyBorder="1" applyAlignment="1">
      <alignment horizontal="center" vertical="center" wrapText="1"/>
    </xf>
    <xf numFmtId="0" fontId="22" fillId="0" borderId="29" xfId="0" applyFont="1" applyFill="1" applyBorder="1" applyAlignment="1">
      <alignment horizontal="left" vertical="center" wrapText="1"/>
    </xf>
    <xf numFmtId="177" fontId="22" fillId="3" borderId="29" xfId="0" applyNumberFormat="1" applyFont="1" applyFill="1" applyBorder="1" applyAlignment="1">
      <alignment horizontal="center" vertical="center" wrapText="1"/>
    </xf>
    <xf numFmtId="177" fontId="22" fillId="3" borderId="29" xfId="0" applyNumberFormat="1" applyFont="1" applyFill="1" applyBorder="1" applyAlignment="1">
      <alignment horizontal="left"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left" vertical="center" wrapText="1"/>
    </xf>
    <xf numFmtId="177" fontId="24" fillId="3" borderId="11" xfId="0" applyNumberFormat="1" applyFont="1" applyFill="1" applyBorder="1" applyAlignment="1">
      <alignment horizontal="center" vertical="center" wrapText="1"/>
    </xf>
    <xf numFmtId="0" fontId="24" fillId="3" borderId="11" xfId="0" applyFont="1" applyFill="1" applyBorder="1" applyAlignment="1">
      <alignment horizontal="left" vertical="center" wrapText="1"/>
    </xf>
    <xf numFmtId="177" fontId="24" fillId="3" borderId="11" xfId="0" applyNumberFormat="1" applyFont="1" applyFill="1" applyBorder="1" applyAlignment="1">
      <alignment horizontal="left" vertical="center" wrapText="1"/>
    </xf>
    <xf numFmtId="0" fontId="24" fillId="3" borderId="12" xfId="0" applyFont="1" applyFill="1" applyBorder="1" applyAlignment="1">
      <alignment horizontal="center" vertical="center" wrapText="1"/>
    </xf>
    <xf numFmtId="0" fontId="24" fillId="3" borderId="9" xfId="0" applyFont="1" applyFill="1" applyBorder="1" applyAlignment="1">
      <alignment horizontal="left" vertical="center" wrapText="1"/>
    </xf>
    <xf numFmtId="177" fontId="24" fillId="3" borderId="9" xfId="0" applyNumberFormat="1"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9" xfId="0" applyFont="1" applyFill="1" applyBorder="1" applyAlignment="1">
      <alignment horizontal="left" vertical="center" wrapText="1"/>
    </xf>
    <xf numFmtId="177" fontId="22" fillId="3" borderId="9" xfId="0" applyNumberFormat="1" applyFont="1" applyFill="1" applyBorder="1" applyAlignment="1">
      <alignment horizontal="center" vertical="center" wrapText="1"/>
    </xf>
    <xf numFmtId="177" fontId="22" fillId="3" borderId="9" xfId="0" applyNumberFormat="1" applyFont="1" applyFill="1" applyBorder="1" applyAlignment="1">
      <alignment horizontal="left" vertical="center" wrapText="1"/>
    </xf>
    <xf numFmtId="0" fontId="24" fillId="3" borderId="30" xfId="0" applyFont="1" applyFill="1" applyBorder="1" applyAlignment="1">
      <alignment horizontal="center" vertical="center" wrapText="1"/>
    </xf>
    <xf numFmtId="0" fontId="24" fillId="3" borderId="15" xfId="0" applyFont="1" applyFill="1" applyBorder="1" applyAlignment="1">
      <alignment horizontal="left" vertical="center" wrapText="1"/>
    </xf>
    <xf numFmtId="177" fontId="24" fillId="3" borderId="15" xfId="0" applyNumberFormat="1" applyFont="1" applyFill="1" applyBorder="1" applyAlignment="1">
      <alignment horizontal="center" vertical="center" wrapText="1"/>
    </xf>
    <xf numFmtId="177" fontId="24" fillId="3" borderId="15" xfId="0" applyNumberFormat="1" applyFont="1" applyFill="1" applyBorder="1" applyAlignment="1">
      <alignment horizontal="left"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left" vertical="center" wrapText="1"/>
    </xf>
    <xf numFmtId="177" fontId="24" fillId="3" borderId="14" xfId="0" applyNumberFormat="1"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22" fillId="3" borderId="15" xfId="0" applyFont="1" applyFill="1" applyBorder="1" applyAlignment="1">
      <alignment horizontal="left" vertical="center" wrapText="1"/>
    </xf>
    <xf numFmtId="177" fontId="22" fillId="3" borderId="15" xfId="0" applyNumberFormat="1" applyFont="1" applyFill="1" applyBorder="1" applyAlignment="1">
      <alignment horizontal="center" vertical="center" wrapText="1"/>
    </xf>
    <xf numFmtId="177" fontId="22" fillId="3" borderId="15" xfId="0" applyNumberFormat="1" applyFont="1" applyFill="1" applyBorder="1" applyAlignment="1">
      <alignment horizontal="left" vertical="center" wrapText="1"/>
    </xf>
    <xf numFmtId="0" fontId="24" fillId="3" borderId="12" xfId="0" applyFont="1" applyFill="1" applyBorder="1" applyAlignment="1">
      <alignment horizontal="left" vertical="center" wrapText="1"/>
    </xf>
    <xf numFmtId="177" fontId="24" fillId="3" borderId="9" xfId="0" applyNumberFormat="1"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31" xfId="0" applyFont="1" applyFill="1" applyBorder="1" applyAlignment="1">
      <alignment horizontal="center" vertical="center" wrapText="1"/>
    </xf>
    <xf numFmtId="0" fontId="24" fillId="3" borderId="31" xfId="0" applyFont="1" applyFill="1" applyBorder="1" applyAlignment="1">
      <alignment horizontal="left" vertical="center" wrapText="1"/>
    </xf>
    <xf numFmtId="177" fontId="24" fillId="3" borderId="32" xfId="0" applyNumberFormat="1" applyFont="1" applyFill="1" applyBorder="1" applyAlignment="1">
      <alignment horizontal="center" vertical="center" wrapText="1"/>
    </xf>
    <xf numFmtId="177" fontId="24" fillId="3" borderId="32" xfId="0" applyNumberFormat="1" applyFont="1" applyFill="1" applyBorder="1" applyAlignment="1">
      <alignment horizontal="left" vertical="center" wrapText="1"/>
    </xf>
    <xf numFmtId="0" fontId="24" fillId="3" borderId="32" xfId="0" applyFont="1" applyFill="1" applyBorder="1" applyAlignment="1">
      <alignment horizontal="left" vertical="center" wrapText="1"/>
    </xf>
    <xf numFmtId="0" fontId="22" fillId="3" borderId="31" xfId="0" applyFont="1" applyFill="1" applyBorder="1" applyAlignment="1">
      <alignment horizontal="center" vertical="center" wrapText="1"/>
    </xf>
    <xf numFmtId="0" fontId="22" fillId="3" borderId="32" xfId="0" applyFont="1" applyFill="1" applyBorder="1" applyAlignment="1">
      <alignment horizontal="left" vertical="center" wrapText="1"/>
    </xf>
    <xf numFmtId="177" fontId="22" fillId="3" borderId="32" xfId="0" applyNumberFormat="1" applyFont="1" applyFill="1" applyBorder="1" applyAlignment="1">
      <alignment horizontal="center" vertical="center" wrapText="1"/>
    </xf>
    <xf numFmtId="177" fontId="22" fillId="3" borderId="32" xfId="0" applyNumberFormat="1" applyFont="1" applyFill="1" applyBorder="1" applyAlignment="1">
      <alignment horizontal="left" vertical="center" wrapText="1"/>
    </xf>
    <xf numFmtId="0" fontId="24" fillId="3" borderId="0" xfId="0" applyFont="1" applyFill="1" applyBorder="1" applyAlignment="1">
      <alignment horizontal="left" vertical="center" wrapText="1"/>
    </xf>
    <xf numFmtId="177" fontId="24" fillId="3" borderId="0" xfId="0" applyNumberFormat="1" applyFont="1" applyFill="1" applyBorder="1" applyAlignment="1">
      <alignment horizontal="left" vertical="center" wrapText="1"/>
    </xf>
    <xf numFmtId="179" fontId="13" fillId="3" borderId="0" xfId="0" applyNumberFormat="1" applyFont="1" applyFill="1" applyBorder="1" applyAlignment="1">
      <alignment horizontal="left" vertical="center"/>
    </xf>
    <xf numFmtId="179" fontId="14" fillId="3" borderId="0" xfId="0" applyNumberFormat="1" applyFont="1" applyFill="1" applyBorder="1" applyAlignment="1">
      <alignment horizontal="center" vertical="center"/>
    </xf>
    <xf numFmtId="179" fontId="16" fillId="3" borderId="0" xfId="0" applyNumberFormat="1" applyFont="1" applyFill="1" applyBorder="1" applyAlignment="1">
      <alignment horizontal="left" vertical="center"/>
    </xf>
    <xf numFmtId="179" fontId="22" fillId="3" borderId="7" xfId="0" applyNumberFormat="1" applyFont="1" applyFill="1" applyBorder="1" applyAlignment="1">
      <alignment horizontal="center" vertical="center" wrapText="1"/>
    </xf>
    <xf numFmtId="0" fontId="22" fillId="3" borderId="33" xfId="0" applyFont="1" applyFill="1" applyBorder="1" applyAlignment="1">
      <alignment horizontal="center" vertical="center" wrapText="1"/>
    </xf>
    <xf numFmtId="179" fontId="22" fillId="3" borderId="1" xfId="0"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179" fontId="22" fillId="3" borderId="1" xfId="0" applyNumberFormat="1" applyFont="1" applyFill="1" applyBorder="1" applyAlignment="1">
      <alignment horizontal="center" vertical="center"/>
    </xf>
    <xf numFmtId="179" fontId="24" fillId="3" borderId="1" xfId="0" applyNumberFormat="1" applyFont="1" applyFill="1" applyBorder="1" applyAlignment="1">
      <alignment horizontal="center" vertical="center"/>
    </xf>
    <xf numFmtId="0" fontId="24" fillId="3" borderId="2" xfId="0" applyFont="1" applyFill="1" applyBorder="1" applyAlignment="1">
      <alignment horizontal="center" vertical="center" wrapText="1"/>
    </xf>
    <xf numFmtId="179" fontId="24" fillId="3" borderId="1" xfId="0" applyNumberFormat="1" applyFont="1" applyFill="1" applyBorder="1" applyAlignment="1">
      <alignment horizontal="center" vertical="center" wrapText="1"/>
    </xf>
    <xf numFmtId="179" fontId="22" fillId="3" borderId="29" xfId="0" applyNumberFormat="1" applyFont="1" applyFill="1" applyBorder="1" applyAlignment="1">
      <alignment horizontal="center" vertical="center" wrapText="1"/>
    </xf>
    <xf numFmtId="0" fontId="22" fillId="3" borderId="34" xfId="0" applyFont="1" applyFill="1" applyBorder="1" applyAlignment="1">
      <alignment horizontal="center" vertical="center" wrapText="1"/>
    </xf>
    <xf numFmtId="179" fontId="24" fillId="3" borderId="11" xfId="0" applyNumberFormat="1" applyFont="1" applyFill="1" applyBorder="1" applyAlignment="1">
      <alignment horizontal="center" vertical="center" wrapText="1"/>
    </xf>
    <xf numFmtId="0" fontId="24" fillId="3" borderId="35" xfId="0" applyFont="1" applyFill="1" applyBorder="1" applyAlignment="1">
      <alignment horizontal="center" vertical="center" wrapText="1"/>
    </xf>
    <xf numFmtId="179" fontId="24" fillId="3" borderId="9" xfId="0" applyNumberFormat="1" applyFont="1" applyFill="1" applyBorder="1" applyAlignment="1">
      <alignment horizontal="center" vertical="center" wrapText="1"/>
    </xf>
    <xf numFmtId="0" fontId="24" fillId="3" borderId="36" xfId="0" applyFont="1" applyFill="1" applyBorder="1" applyAlignment="1">
      <alignment horizontal="center" vertical="center" wrapText="1"/>
    </xf>
    <xf numFmtId="179" fontId="22" fillId="3" borderId="9" xfId="0" applyNumberFormat="1" applyFont="1" applyFill="1" applyBorder="1" applyAlignment="1">
      <alignment horizontal="center" vertical="center" wrapText="1"/>
    </xf>
    <xf numFmtId="179" fontId="24" fillId="3" borderId="14" xfId="0" applyNumberFormat="1" applyFont="1" applyFill="1" applyBorder="1" applyAlignment="1">
      <alignment horizontal="center" vertical="center" wrapText="1"/>
    </xf>
    <xf numFmtId="0" fontId="24" fillId="3" borderId="37" xfId="0" applyFont="1" applyFill="1" applyBorder="1" applyAlignment="1">
      <alignment horizontal="center" vertical="center" wrapText="1"/>
    </xf>
    <xf numFmtId="179" fontId="22" fillId="3" borderId="15" xfId="0" applyNumberFormat="1"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6" xfId="0" applyFont="1" applyFill="1" applyBorder="1" applyAlignment="1">
      <alignment horizontal="center" vertical="center" wrapText="1"/>
    </xf>
    <xf numFmtId="179" fontId="24" fillId="3" borderId="32" xfId="0" applyNumberFormat="1" applyFont="1" applyFill="1" applyBorder="1" applyAlignment="1">
      <alignment horizontal="center" vertical="center" wrapText="1"/>
    </xf>
    <xf numFmtId="0" fontId="24" fillId="3" borderId="39" xfId="0" applyFont="1" applyFill="1" applyBorder="1" applyAlignment="1">
      <alignment horizontal="center" vertical="center" wrapText="1"/>
    </xf>
    <xf numFmtId="179" fontId="22" fillId="3" borderId="32" xfId="0" applyNumberFormat="1" applyFont="1" applyFill="1" applyBorder="1" applyAlignment="1">
      <alignment horizontal="center" vertical="center" wrapText="1"/>
    </xf>
    <xf numFmtId="0" fontId="22" fillId="3" borderId="39" xfId="0" applyFont="1" applyFill="1" applyBorder="1" applyAlignment="1">
      <alignment horizontal="center" vertical="center" wrapText="1"/>
    </xf>
    <xf numFmtId="179" fontId="24" fillId="3" borderId="0" xfId="0" applyNumberFormat="1" applyFont="1" applyFill="1" applyBorder="1" applyAlignment="1">
      <alignment horizontal="lef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wrapText="1"/>
    </xf>
    <xf numFmtId="177" fontId="18" fillId="0" borderId="0" xfId="0" applyNumberFormat="1" applyFont="1" applyFill="1" applyBorder="1" applyAlignment="1">
      <alignment horizontal="center" vertical="center"/>
    </xf>
    <xf numFmtId="0" fontId="24" fillId="0" borderId="0" xfId="0" applyFont="1" applyFill="1" applyBorder="1" applyAlignment="1">
      <alignment horizontal="left" vertical="center" wrapText="1"/>
    </xf>
    <xf numFmtId="17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177" fontId="28" fillId="0" borderId="0"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177" fontId="28" fillId="0" borderId="0" xfId="0" applyNumberFormat="1" applyFont="1" applyFill="1" applyBorder="1" applyAlignment="1">
      <alignment horizontal="center" vertical="center" wrapText="1"/>
    </xf>
    <xf numFmtId="177" fontId="17" fillId="0" borderId="7" xfId="0" applyNumberFormat="1" applyFont="1" applyFill="1" applyBorder="1" applyAlignment="1">
      <alignment horizontal="center" vertical="center" wrapText="1"/>
    </xf>
    <xf numFmtId="0" fontId="22" fillId="0" borderId="7" xfId="0"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0" fontId="17" fillId="0" borderId="1" xfId="0" applyFont="1" applyFill="1" applyBorder="1" applyAlignment="1">
      <alignment horizontal="left" vertical="center"/>
    </xf>
    <xf numFmtId="0" fontId="22" fillId="0" borderId="1"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7" fillId="0" borderId="12"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9" xfId="0" applyFont="1" applyFill="1" applyBorder="1" applyAlignment="1">
      <alignment horizontal="center" vertical="center"/>
    </xf>
    <xf numFmtId="0" fontId="22" fillId="0" borderId="9" xfId="0" applyFont="1" applyFill="1" applyBorder="1" applyAlignment="1">
      <alignment horizontal="left" vertical="center"/>
    </xf>
    <xf numFmtId="0" fontId="24" fillId="0" borderId="9" xfId="0" applyFont="1" applyFill="1" applyBorder="1" applyAlignment="1">
      <alignment horizontal="left" vertical="center" wrapText="1"/>
    </xf>
    <xf numFmtId="177" fontId="24" fillId="0"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left" vertical="center"/>
    </xf>
    <xf numFmtId="0" fontId="18" fillId="0" borderId="9" xfId="0" applyFont="1" applyFill="1" applyBorder="1" applyAlignment="1">
      <alignment horizontal="center" vertical="center" wrapText="1"/>
    </xf>
    <xf numFmtId="177" fontId="18" fillId="0" borderId="11" xfId="0" applyNumberFormat="1" applyFont="1" applyFill="1" applyBorder="1" applyAlignment="1">
      <alignment horizontal="center" vertical="center" wrapText="1"/>
    </xf>
    <xf numFmtId="0" fontId="24" fillId="0" borderId="14" xfId="0" applyFont="1" applyFill="1" applyBorder="1" applyAlignment="1">
      <alignment horizontal="left" vertical="center" wrapText="1"/>
    </xf>
    <xf numFmtId="177" fontId="24" fillId="0" borderId="1" xfId="0" applyNumberFormat="1" applyFont="1" applyFill="1" applyBorder="1" applyAlignment="1">
      <alignment horizontal="center" vertical="center"/>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177" fontId="18" fillId="0" borderId="1" xfId="0" applyNumberFormat="1" applyFont="1" applyFill="1" applyBorder="1" applyAlignment="1" applyProtection="1">
      <alignment horizontal="center" vertical="center" wrapText="1"/>
      <protection locked="0"/>
    </xf>
    <xf numFmtId="177" fontId="18" fillId="0" borderId="1" xfId="0" applyNumberFormat="1" applyFont="1" applyFill="1" applyBorder="1" applyAlignment="1">
      <alignment horizontal="center" vertical="center" wrapText="1"/>
    </xf>
    <xf numFmtId="0" fontId="18" fillId="0" borderId="31" xfId="0" applyFont="1" applyFill="1" applyBorder="1" applyAlignment="1">
      <alignment horizontal="center" vertical="center"/>
    </xf>
    <xf numFmtId="0" fontId="18" fillId="0" borderId="32" xfId="0" applyFont="1" applyFill="1" applyBorder="1" applyAlignment="1">
      <alignment horizontal="left" vertical="center" wrapText="1"/>
    </xf>
    <xf numFmtId="177" fontId="24" fillId="0" borderId="32" xfId="0" applyNumberFormat="1" applyFont="1" applyFill="1" applyBorder="1" applyAlignment="1">
      <alignment horizontal="center" vertical="center"/>
    </xf>
    <xf numFmtId="177" fontId="17" fillId="0" borderId="32" xfId="0" applyNumberFormat="1" applyFont="1" applyFill="1" applyBorder="1" applyAlignment="1">
      <alignment horizontal="center" vertical="center"/>
    </xf>
    <xf numFmtId="177" fontId="18" fillId="0" borderId="32" xfId="0" applyNumberFormat="1" applyFont="1" applyFill="1" applyBorder="1" applyAlignment="1">
      <alignment horizontal="center" vertical="center"/>
    </xf>
    <xf numFmtId="0" fontId="24" fillId="0" borderId="32" xfId="0" applyFont="1" applyFill="1" applyBorder="1" applyAlignment="1">
      <alignment horizontal="left" vertical="center" wrapText="1"/>
    </xf>
    <xf numFmtId="0" fontId="24" fillId="0" borderId="9" xfId="0" applyFont="1" applyFill="1" applyBorder="1" applyAlignment="1" applyProtection="1">
      <alignment horizontal="center" vertical="center" wrapText="1"/>
      <protection locked="0"/>
    </xf>
    <xf numFmtId="0" fontId="24" fillId="0" borderId="9"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18" fillId="0" borderId="32" xfId="0" applyFont="1" applyFill="1" applyBorder="1" applyAlignment="1">
      <alignment horizontal="center" vertical="center"/>
    </xf>
    <xf numFmtId="0" fontId="24" fillId="0" borderId="15" xfId="0" applyFont="1" applyFill="1" applyBorder="1" applyAlignment="1">
      <alignment horizontal="left" vertical="center" wrapText="1"/>
    </xf>
    <xf numFmtId="177" fontId="24" fillId="0" borderId="9" xfId="0" applyNumberFormat="1" applyFont="1" applyFill="1" applyBorder="1" applyAlignment="1">
      <alignment horizontal="center" vertical="center"/>
    </xf>
    <xf numFmtId="179" fontId="28" fillId="0" borderId="0" xfId="0" applyNumberFormat="1" applyFont="1" applyFill="1" applyBorder="1" applyAlignment="1">
      <alignment horizontal="center" vertical="center" wrapText="1"/>
    </xf>
    <xf numFmtId="179" fontId="24" fillId="0" borderId="0" xfId="0" applyNumberFormat="1" applyFont="1" applyFill="1" applyBorder="1" applyAlignment="1">
      <alignment horizontal="center" vertical="center" wrapText="1"/>
    </xf>
    <xf numFmtId="179" fontId="17" fillId="0" borderId="7" xfId="0" applyNumberFormat="1" applyFont="1" applyFill="1" applyBorder="1" applyAlignment="1">
      <alignment horizontal="center" vertical="center" wrapText="1"/>
    </xf>
    <xf numFmtId="0" fontId="17" fillId="0" borderId="33" xfId="0"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79" fontId="17" fillId="0" borderId="1" xfId="0" applyNumberFormat="1" applyFont="1" applyFill="1" applyBorder="1" applyAlignment="1">
      <alignment horizontal="center" vertical="center"/>
    </xf>
    <xf numFmtId="0" fontId="18" fillId="0" borderId="2" xfId="0" applyFont="1" applyFill="1" applyBorder="1" applyAlignment="1">
      <alignment horizontal="center" vertical="center"/>
    </xf>
    <xf numFmtId="179" fontId="18" fillId="0" borderId="1" xfId="0" applyNumberFormat="1" applyFont="1" applyFill="1" applyBorder="1" applyAlignment="1">
      <alignment horizontal="center" vertical="center"/>
    </xf>
    <xf numFmtId="179" fontId="18" fillId="0" borderId="11" xfId="0" applyNumberFormat="1" applyFont="1" applyFill="1" applyBorder="1" applyAlignment="1">
      <alignment horizontal="center" vertical="center"/>
    </xf>
    <xf numFmtId="0" fontId="18" fillId="0" borderId="11" xfId="0" applyFont="1" applyFill="1" applyBorder="1" applyAlignment="1">
      <alignment horizontal="center" vertical="center" wrapText="1"/>
    </xf>
    <xf numFmtId="0" fontId="18" fillId="0" borderId="35" xfId="0" applyFont="1" applyFill="1" applyBorder="1" applyAlignment="1">
      <alignment horizontal="center" vertical="center"/>
    </xf>
    <xf numFmtId="179" fontId="17" fillId="0" borderId="9" xfId="0" applyNumberFormat="1" applyFont="1" applyFill="1" applyBorder="1" applyAlignment="1">
      <alignment horizontal="center" vertical="center"/>
    </xf>
    <xf numFmtId="0" fontId="18" fillId="0" borderId="36" xfId="0" applyFont="1" applyFill="1" applyBorder="1" applyAlignment="1">
      <alignment horizontal="center" vertical="center"/>
    </xf>
    <xf numFmtId="179" fontId="18" fillId="0" borderId="9"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14" xfId="0" applyFont="1" applyFill="1" applyBorder="1" applyAlignment="1">
      <alignment horizontal="center" vertical="center" wrapText="1"/>
    </xf>
    <xf numFmtId="179" fontId="18" fillId="0" borderId="32" xfId="0" applyNumberFormat="1" applyFont="1" applyFill="1" applyBorder="1" applyAlignment="1">
      <alignment horizontal="center" vertical="center"/>
    </xf>
    <xf numFmtId="0" fontId="18" fillId="0" borderId="32" xfId="0" applyFont="1" applyFill="1" applyBorder="1" applyAlignment="1">
      <alignment horizontal="center" vertical="center" wrapText="1"/>
    </xf>
    <xf numFmtId="0" fontId="18" fillId="0" borderId="39" xfId="0" applyFont="1" applyFill="1" applyBorder="1" applyAlignment="1">
      <alignment horizontal="center" vertical="center"/>
    </xf>
    <xf numFmtId="0" fontId="18" fillId="0" borderId="15" xfId="0" applyFont="1" applyFill="1" applyBorder="1" applyAlignment="1">
      <alignment horizontal="center" vertical="center" wrapText="1"/>
    </xf>
    <xf numFmtId="177" fontId="24" fillId="0" borderId="9" xfId="0" applyNumberFormat="1" applyFont="1" applyFill="1" applyBorder="1" applyAlignment="1">
      <alignment horizontal="center" vertical="center" wrapText="1"/>
    </xf>
    <xf numFmtId="177" fontId="18" fillId="0" borderId="9" xfId="0" applyNumberFormat="1" applyFont="1" applyFill="1" applyBorder="1" applyAlignment="1">
      <alignment horizontal="center" vertical="center" wrapText="1"/>
    </xf>
    <xf numFmtId="0" fontId="1" fillId="0" borderId="30" xfId="0" applyFont="1" applyFill="1" applyBorder="1" applyAlignment="1">
      <alignment horizontal="left" vertical="center" wrapText="1"/>
    </xf>
    <xf numFmtId="0" fontId="1" fillId="0" borderId="15" xfId="0" applyFont="1" applyFill="1" applyBorder="1" applyAlignment="1">
      <alignment horizontal="left" vertical="center" wrapText="1"/>
    </xf>
    <xf numFmtId="177" fontId="1" fillId="0" borderId="15" xfId="0" applyNumberFormat="1" applyFont="1" applyFill="1" applyBorder="1" applyAlignment="1">
      <alignment horizontal="left" vertical="center" wrapText="1"/>
    </xf>
    <xf numFmtId="177" fontId="18" fillId="0" borderId="15" xfId="0" applyNumberFormat="1" applyFont="1" applyFill="1" applyBorder="1" applyAlignment="1">
      <alignment horizontal="left" vertical="center" wrapText="1"/>
    </xf>
    <xf numFmtId="0" fontId="18" fillId="0" borderId="38" xfId="0" applyFont="1" applyFill="1" applyBorder="1" applyAlignment="1">
      <alignment horizontal="center" vertical="center" wrapText="1"/>
    </xf>
    <xf numFmtId="0" fontId="18" fillId="0" borderId="38" xfId="0" applyFont="1" applyFill="1" applyBorder="1" applyAlignment="1">
      <alignment horizontal="left" vertical="center" wrapText="1"/>
    </xf>
    <xf numFmtId="0" fontId="29" fillId="0" borderId="0" xfId="0" applyFont="1">
      <alignment vertical="center"/>
    </xf>
    <xf numFmtId="0" fontId="0" fillId="4" borderId="0" xfId="0" applyFont="1" applyFill="1">
      <alignment vertical="center"/>
    </xf>
    <xf numFmtId="0" fontId="0" fillId="5" borderId="0" xfId="0" applyFont="1" applyFill="1">
      <alignment vertical="center"/>
    </xf>
    <xf numFmtId="0" fontId="0" fillId="2" borderId="0" xfId="0" applyFont="1" applyFill="1">
      <alignment vertical="center"/>
    </xf>
    <xf numFmtId="0" fontId="30"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1" xfId="0" applyFont="1" applyBorder="1" applyAlignment="1">
      <alignment horizontal="center" vertical="center" wrapText="1"/>
    </xf>
    <xf numFmtId="0" fontId="6" fillId="6"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0" fillId="5" borderId="0" xfId="0" applyFont="1" applyFill="1" applyAlignment="1">
      <alignment horizontal="center" vertical="center"/>
    </xf>
    <xf numFmtId="0" fontId="30" fillId="2" borderId="0" xfId="0" applyFont="1" applyFill="1" applyAlignment="1">
      <alignment horizontal="center" vertical="center"/>
    </xf>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0" fontId="33"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6"/>
  <sheetViews>
    <sheetView zoomScale="60" zoomScaleNormal="60" workbookViewId="0">
      <pane ySplit="4" topLeftCell="A33" activePane="bottomLeft" state="frozen"/>
      <selection/>
      <selection pane="bottomLeft" activeCell="AB42" sqref="AB42"/>
    </sheetView>
  </sheetViews>
  <sheetFormatPr defaultColWidth="9" defaultRowHeight="15.75" customHeight="1"/>
  <cols>
    <col min="1" max="1" width="5.5" customWidth="1"/>
    <col min="2" max="2" width="20.625" customWidth="1"/>
    <col min="3" max="3" width="10.625" hidden="1" customWidth="1"/>
    <col min="4" max="4" width="12.625" hidden="1" customWidth="1"/>
    <col min="5" max="6" width="10.625" hidden="1" customWidth="1"/>
    <col min="7" max="7" width="7.375" customWidth="1"/>
    <col min="8" max="8" width="11.5583333333333" customWidth="1"/>
    <col min="9" max="9" width="10.625" customWidth="1"/>
    <col min="10" max="10" width="8.75" customWidth="1"/>
    <col min="11" max="11" width="10.625" customWidth="1"/>
    <col min="12" max="12" width="12.85" customWidth="1"/>
    <col min="13" max="13" width="11.0833333333333" customWidth="1"/>
    <col min="14" max="14" width="10" customWidth="1"/>
    <col min="15" max="15" width="8.925" customWidth="1"/>
    <col min="16" max="16" width="9.68333333333333" style="345" customWidth="1"/>
    <col min="17" max="17" width="10.35" customWidth="1"/>
    <col min="18" max="18" width="10.775" customWidth="1"/>
    <col min="19" max="19" width="9.375" customWidth="1"/>
    <col min="20" max="20" width="9.84166666666667" customWidth="1"/>
    <col min="21" max="21" width="9.525" style="346" customWidth="1"/>
    <col min="22" max="22" width="9.68333333333333" style="347" customWidth="1"/>
    <col min="23" max="23" width="10.775" customWidth="1"/>
    <col min="24" max="24" width="10.4166666666667" customWidth="1"/>
    <col min="25" max="25" width="9.06666666666667" customWidth="1"/>
    <col min="26" max="26" width="11.0833333333333" customWidth="1"/>
    <col min="27" max="27" width="10.775" customWidth="1"/>
    <col min="28" max="28" width="68.75" customWidth="1"/>
  </cols>
  <sheetData>
    <row r="1" ht="67" customHeight="1" spans="1:27">
      <c r="A1" s="348" t="s">
        <v>0</v>
      </c>
      <c r="B1" s="348"/>
      <c r="C1" s="348"/>
      <c r="D1" s="348"/>
      <c r="E1" s="348"/>
      <c r="F1" s="348"/>
      <c r="G1" s="348"/>
      <c r="H1" s="348"/>
      <c r="I1" s="348"/>
      <c r="J1" s="348"/>
      <c r="K1" s="348"/>
      <c r="L1" s="348"/>
      <c r="M1" s="348"/>
      <c r="N1" s="348"/>
      <c r="O1" s="348"/>
      <c r="P1" s="348"/>
      <c r="Q1" s="348"/>
      <c r="R1" s="348"/>
      <c r="S1" s="348"/>
      <c r="T1" s="348"/>
      <c r="U1" s="367"/>
      <c r="V1" s="368"/>
      <c r="W1" s="348"/>
      <c r="X1" s="348"/>
      <c r="Y1" s="348"/>
      <c r="Z1" s="348"/>
      <c r="AA1" s="348"/>
    </row>
    <row r="2" ht="25" customHeight="1" spans="1:28">
      <c r="A2" s="349" t="s">
        <v>1</v>
      </c>
      <c r="B2" s="349" t="s">
        <v>2</v>
      </c>
      <c r="C2" s="350"/>
      <c r="D2" s="350" t="s">
        <v>3</v>
      </c>
      <c r="E2" s="350" t="s">
        <v>3</v>
      </c>
      <c r="F2" s="350" t="s">
        <v>3</v>
      </c>
      <c r="G2" s="351" t="s">
        <v>4</v>
      </c>
      <c r="H2" s="351" t="s">
        <v>5</v>
      </c>
      <c r="I2" s="349" t="s">
        <v>6</v>
      </c>
      <c r="J2" s="349" t="s">
        <v>6</v>
      </c>
      <c r="K2" s="349" t="s">
        <v>6</v>
      </c>
      <c r="L2" s="349" t="s">
        <v>7</v>
      </c>
      <c r="M2" s="349" t="s">
        <v>7</v>
      </c>
      <c r="N2" s="349" t="s">
        <v>7</v>
      </c>
      <c r="O2" s="349" t="s">
        <v>7</v>
      </c>
      <c r="P2" s="361" t="s">
        <v>7</v>
      </c>
      <c r="Q2" s="349" t="s">
        <v>7</v>
      </c>
      <c r="R2" s="349" t="s">
        <v>7</v>
      </c>
      <c r="S2" s="349" t="s">
        <v>7</v>
      </c>
      <c r="T2" s="349" t="s">
        <v>7</v>
      </c>
      <c r="U2" s="369" t="s">
        <v>8</v>
      </c>
      <c r="V2" s="370" t="s">
        <v>9</v>
      </c>
      <c r="W2" s="349" t="s">
        <v>9</v>
      </c>
      <c r="X2" s="349" t="s">
        <v>9</v>
      </c>
      <c r="Y2" s="349" t="s">
        <v>9</v>
      </c>
      <c r="Z2" s="349" t="s">
        <v>9</v>
      </c>
      <c r="AA2" s="349" t="s">
        <v>9</v>
      </c>
      <c r="AB2" s="349" t="s">
        <v>10</v>
      </c>
    </row>
    <row r="3" ht="35" customHeight="1" spans="1:28">
      <c r="A3" s="349" t="s">
        <v>11</v>
      </c>
      <c r="B3" s="349" t="s">
        <v>2</v>
      </c>
      <c r="C3" s="349" t="s">
        <v>12</v>
      </c>
      <c r="D3" s="349" t="s">
        <v>13</v>
      </c>
      <c r="E3" s="349" t="s">
        <v>3</v>
      </c>
      <c r="F3" s="349" t="s">
        <v>14</v>
      </c>
      <c r="G3" s="352"/>
      <c r="H3" s="352"/>
      <c r="I3" s="349" t="s">
        <v>15</v>
      </c>
      <c r="J3" s="349" t="s">
        <v>16</v>
      </c>
      <c r="K3" s="349" t="s">
        <v>17</v>
      </c>
      <c r="L3" s="349" t="s">
        <v>18</v>
      </c>
      <c r="M3" s="349" t="s">
        <v>19</v>
      </c>
      <c r="N3" s="349" t="s">
        <v>19</v>
      </c>
      <c r="O3" s="349" t="s">
        <v>19</v>
      </c>
      <c r="P3" s="361" t="s">
        <v>20</v>
      </c>
      <c r="Q3" s="349" t="s">
        <v>19</v>
      </c>
      <c r="R3" s="349" t="s">
        <v>19</v>
      </c>
      <c r="S3" s="349" t="s">
        <v>19</v>
      </c>
      <c r="T3" s="349" t="s">
        <v>21</v>
      </c>
      <c r="U3" s="369" t="s">
        <v>22</v>
      </c>
      <c r="V3" s="371" t="s">
        <v>23</v>
      </c>
      <c r="W3" s="354" t="s">
        <v>19</v>
      </c>
      <c r="X3" s="354" t="s">
        <v>19</v>
      </c>
      <c r="Y3" s="354" t="s">
        <v>19</v>
      </c>
      <c r="Z3" s="349" t="s">
        <v>24</v>
      </c>
      <c r="AA3" s="349" t="s">
        <v>25</v>
      </c>
      <c r="AB3" s="349" t="s">
        <v>10</v>
      </c>
    </row>
    <row r="4" ht="40" customHeight="1" spans="1:28">
      <c r="A4" s="349" t="s">
        <v>11</v>
      </c>
      <c r="B4" s="349" t="s">
        <v>2</v>
      </c>
      <c r="C4" s="349" t="s">
        <v>12</v>
      </c>
      <c r="D4" s="349" t="s">
        <v>13</v>
      </c>
      <c r="E4" s="349" t="s">
        <v>3</v>
      </c>
      <c r="F4" s="349" t="s">
        <v>14</v>
      </c>
      <c r="G4" s="353"/>
      <c r="H4" s="353"/>
      <c r="I4" s="349" t="s">
        <v>26</v>
      </c>
      <c r="J4" s="349" t="s">
        <v>27</v>
      </c>
      <c r="K4" s="349" t="s">
        <v>17</v>
      </c>
      <c r="L4" s="349" t="s">
        <v>18</v>
      </c>
      <c r="M4" s="349" t="s">
        <v>28</v>
      </c>
      <c r="N4" s="349" t="s">
        <v>29</v>
      </c>
      <c r="O4" s="349" t="s">
        <v>30</v>
      </c>
      <c r="P4" s="361" t="s">
        <v>20</v>
      </c>
      <c r="Q4" s="349" t="s">
        <v>28</v>
      </c>
      <c r="R4" s="349" t="s">
        <v>29</v>
      </c>
      <c r="S4" s="349" t="s">
        <v>30</v>
      </c>
      <c r="T4" s="349" t="s">
        <v>21</v>
      </c>
      <c r="U4" s="369" t="s">
        <v>31</v>
      </c>
      <c r="V4" s="371" t="s">
        <v>32</v>
      </c>
      <c r="W4" s="354" t="s">
        <v>28</v>
      </c>
      <c r="X4" s="354" t="s">
        <v>29</v>
      </c>
      <c r="Y4" s="354" t="s">
        <v>30</v>
      </c>
      <c r="Z4" s="349" t="s">
        <v>24</v>
      </c>
      <c r="AA4" s="349" t="s">
        <v>25</v>
      </c>
      <c r="AB4" s="349" t="s">
        <v>10</v>
      </c>
    </row>
    <row r="5" ht="40" customHeight="1" spans="1:28">
      <c r="A5" s="349"/>
      <c r="B5" s="349" t="s">
        <v>33</v>
      </c>
      <c r="C5" s="349"/>
      <c r="D5" s="349"/>
      <c r="E5" s="349"/>
      <c r="F5" s="349"/>
      <c r="G5" s="353"/>
      <c r="H5" s="353"/>
      <c r="I5" s="349"/>
      <c r="J5" s="349"/>
      <c r="K5" s="349"/>
      <c r="L5" s="362">
        <f>L6+L41</f>
        <v>18158521</v>
      </c>
      <c r="M5" s="362">
        <f t="shared" ref="M5:AB5" si="0">M6+M41</f>
        <v>11162081</v>
      </c>
      <c r="N5" s="362">
        <f t="shared" si="0"/>
        <v>6828846</v>
      </c>
      <c r="O5" s="362">
        <f t="shared" si="0"/>
        <v>167594</v>
      </c>
      <c r="P5" s="362">
        <f t="shared" si="0"/>
        <v>2406796</v>
      </c>
      <c r="Q5" s="362">
        <f t="shared" si="0"/>
        <v>1370002</v>
      </c>
      <c r="R5" s="362">
        <f t="shared" si="0"/>
        <v>976940</v>
      </c>
      <c r="S5" s="362">
        <f t="shared" si="0"/>
        <v>59854</v>
      </c>
      <c r="T5" s="362">
        <f t="shared" si="0"/>
        <v>6600282</v>
      </c>
      <c r="U5" s="362">
        <f t="shared" si="0"/>
        <v>1737982</v>
      </c>
      <c r="V5" s="362">
        <f t="shared" si="0"/>
        <v>3597877</v>
      </c>
      <c r="W5" s="362">
        <f t="shared" si="0"/>
        <v>1292272</v>
      </c>
      <c r="X5" s="362">
        <f t="shared" si="0"/>
        <v>2268099</v>
      </c>
      <c r="Y5" s="362">
        <f t="shared" si="0"/>
        <v>37506</v>
      </c>
      <c r="Z5" s="374">
        <f>V5/U5</f>
        <v>2.07014629610663</v>
      </c>
      <c r="AA5" s="374">
        <f>V5/P5</f>
        <v>1.4948824079814</v>
      </c>
      <c r="AB5" s="349"/>
    </row>
    <row r="6" ht="40" customHeight="1" spans="1:28">
      <c r="A6" s="354" t="s">
        <v>34</v>
      </c>
      <c r="B6" s="354" t="s">
        <v>35</v>
      </c>
      <c r="C6" s="349"/>
      <c r="D6" s="349"/>
      <c r="E6" s="349"/>
      <c r="F6" s="349"/>
      <c r="G6" s="353"/>
      <c r="H6" s="353"/>
      <c r="I6" s="349"/>
      <c r="J6" s="349"/>
      <c r="K6" s="349"/>
      <c r="L6" s="349">
        <f>SUM(L7:L40)</f>
        <v>7222997</v>
      </c>
      <c r="M6" s="349">
        <f t="shared" ref="M6:AB6" si="1">SUM(M7:M40)</f>
        <v>2370717</v>
      </c>
      <c r="N6" s="349">
        <f t="shared" si="1"/>
        <v>4841713</v>
      </c>
      <c r="O6" s="349">
        <f t="shared" si="1"/>
        <v>10567</v>
      </c>
      <c r="P6" s="349">
        <f t="shared" si="1"/>
        <v>1054300</v>
      </c>
      <c r="Q6" s="349">
        <f t="shared" si="1"/>
        <v>315860</v>
      </c>
      <c r="R6" s="349">
        <f t="shared" si="1"/>
        <v>738440</v>
      </c>
      <c r="S6" s="349">
        <f t="shared" si="1"/>
        <v>0</v>
      </c>
      <c r="T6" s="349">
        <f t="shared" si="1"/>
        <v>1889248</v>
      </c>
      <c r="U6" s="369">
        <f t="shared" si="1"/>
        <v>805941</v>
      </c>
      <c r="V6" s="370">
        <f t="shared" si="1"/>
        <v>2490135</v>
      </c>
      <c r="W6" s="349">
        <f t="shared" si="1"/>
        <v>426206</v>
      </c>
      <c r="X6" s="349">
        <f t="shared" si="1"/>
        <v>2062986</v>
      </c>
      <c r="Y6" s="349">
        <f t="shared" si="1"/>
        <v>943</v>
      </c>
      <c r="Z6" s="375">
        <f>V6/U6</f>
        <v>3.08972368945121</v>
      </c>
      <c r="AA6" s="374">
        <f>V6/P6</f>
        <v>2.36188466280945</v>
      </c>
      <c r="AB6" s="349"/>
    </row>
    <row r="7" ht="50" customHeight="1" spans="1:28">
      <c r="A7" s="355">
        <v>1</v>
      </c>
      <c r="B7" s="356" t="s">
        <v>36</v>
      </c>
      <c r="C7" s="355" t="s">
        <v>37</v>
      </c>
      <c r="D7" s="355" t="s">
        <v>38</v>
      </c>
      <c r="E7" s="355" t="s">
        <v>39</v>
      </c>
      <c r="F7" s="355" t="s">
        <v>40</v>
      </c>
      <c r="G7" s="357" t="s">
        <v>41</v>
      </c>
      <c r="H7" s="355" t="s">
        <v>42</v>
      </c>
      <c r="I7" s="355" t="s">
        <v>43</v>
      </c>
      <c r="J7" s="355" t="s">
        <v>44</v>
      </c>
      <c r="K7" s="355" t="s">
        <v>45</v>
      </c>
      <c r="L7" s="355">
        <v>182400</v>
      </c>
      <c r="M7" s="355">
        <v>137800</v>
      </c>
      <c r="N7" s="355">
        <v>44600</v>
      </c>
      <c r="O7" s="355">
        <v>0</v>
      </c>
      <c r="P7" s="363">
        <v>18000</v>
      </c>
      <c r="Q7" s="355">
        <v>18000</v>
      </c>
      <c r="R7" s="355">
        <v>0</v>
      </c>
      <c r="S7" s="355">
        <v>0</v>
      </c>
      <c r="T7" s="355">
        <v>48730</v>
      </c>
      <c r="U7" s="372">
        <v>8300</v>
      </c>
      <c r="V7" s="38">
        <v>19888</v>
      </c>
      <c r="W7" s="373">
        <v>19888</v>
      </c>
      <c r="X7" s="373">
        <v>0</v>
      </c>
      <c r="Y7" s="373">
        <v>0</v>
      </c>
      <c r="Z7" s="355" t="s">
        <v>46</v>
      </c>
      <c r="AA7" s="374" t="s">
        <v>47</v>
      </c>
      <c r="AB7" s="356" t="s">
        <v>48</v>
      </c>
    </row>
    <row r="8" ht="50" customHeight="1" spans="1:28">
      <c r="A8" s="355">
        <v>2</v>
      </c>
      <c r="B8" s="356" t="s">
        <v>49</v>
      </c>
      <c r="C8" s="355" t="s">
        <v>37</v>
      </c>
      <c r="D8" s="355" t="s">
        <v>38</v>
      </c>
      <c r="E8" s="355" t="s">
        <v>39</v>
      </c>
      <c r="F8" s="355" t="s">
        <v>50</v>
      </c>
      <c r="G8" s="357" t="s">
        <v>41</v>
      </c>
      <c r="H8" s="355" t="s">
        <v>42</v>
      </c>
      <c r="I8" s="355" t="s">
        <v>51</v>
      </c>
      <c r="J8" s="355" t="s">
        <v>44</v>
      </c>
      <c r="K8" s="355" t="s">
        <v>52</v>
      </c>
      <c r="L8" s="357">
        <v>30732</v>
      </c>
      <c r="M8" s="357">
        <v>13755</v>
      </c>
      <c r="N8" s="357">
        <v>16977</v>
      </c>
      <c r="O8" s="357">
        <v>0</v>
      </c>
      <c r="P8" s="364">
        <v>5500</v>
      </c>
      <c r="Q8" s="357">
        <v>4000</v>
      </c>
      <c r="R8" s="357">
        <v>1500</v>
      </c>
      <c r="S8" s="357">
        <v>0</v>
      </c>
      <c r="T8" s="355">
        <v>331</v>
      </c>
      <c r="U8" s="372">
        <v>5020</v>
      </c>
      <c r="V8" s="38">
        <v>39800</v>
      </c>
      <c r="W8" s="355">
        <v>5226</v>
      </c>
      <c r="X8" s="355">
        <v>34574</v>
      </c>
      <c r="Y8" s="355">
        <v>0</v>
      </c>
      <c r="Z8" s="375" t="s">
        <v>53</v>
      </c>
      <c r="AA8" s="374" t="s">
        <v>54</v>
      </c>
      <c r="AB8" s="356" t="s">
        <v>55</v>
      </c>
    </row>
    <row r="9" ht="50" customHeight="1" spans="1:28">
      <c r="A9" s="355">
        <v>3</v>
      </c>
      <c r="B9" s="356" t="s">
        <v>56</v>
      </c>
      <c r="C9" s="355" t="s">
        <v>37</v>
      </c>
      <c r="D9" s="355" t="s">
        <v>57</v>
      </c>
      <c r="E9" s="355" t="s">
        <v>39</v>
      </c>
      <c r="F9" s="355" t="s">
        <v>40</v>
      </c>
      <c r="G9" s="357" t="s">
        <v>41</v>
      </c>
      <c r="H9" s="355" t="s">
        <v>42</v>
      </c>
      <c r="I9" s="355" t="s">
        <v>58</v>
      </c>
      <c r="J9" s="355" t="s">
        <v>44</v>
      </c>
      <c r="K9" s="355" t="s">
        <v>59</v>
      </c>
      <c r="L9" s="355">
        <v>397235</v>
      </c>
      <c r="M9" s="355">
        <v>105000</v>
      </c>
      <c r="N9" s="355">
        <v>292235</v>
      </c>
      <c r="O9" s="355">
        <v>0</v>
      </c>
      <c r="P9" s="363">
        <v>55000</v>
      </c>
      <c r="Q9" s="355">
        <v>20000</v>
      </c>
      <c r="R9" s="355">
        <v>35000</v>
      </c>
      <c r="S9" s="355">
        <v>0</v>
      </c>
      <c r="T9" s="355">
        <v>167286</v>
      </c>
      <c r="U9" s="372">
        <v>41600</v>
      </c>
      <c r="V9" s="38">
        <v>183786</v>
      </c>
      <c r="W9" s="355">
        <v>37668</v>
      </c>
      <c r="X9" s="355">
        <v>146118</v>
      </c>
      <c r="Y9" s="355">
        <v>0</v>
      </c>
      <c r="Z9" s="375" t="s">
        <v>60</v>
      </c>
      <c r="AA9" s="374" t="s">
        <v>61</v>
      </c>
      <c r="AB9" s="356" t="s">
        <v>62</v>
      </c>
    </row>
    <row r="10" ht="51" customHeight="1" spans="1:28">
      <c r="A10" s="355">
        <v>4</v>
      </c>
      <c r="B10" s="356" t="s">
        <v>63</v>
      </c>
      <c r="C10" s="355" t="s">
        <v>64</v>
      </c>
      <c r="D10" s="355" t="s">
        <v>57</v>
      </c>
      <c r="E10" s="355" t="s">
        <v>39</v>
      </c>
      <c r="F10" s="355" t="s">
        <v>40</v>
      </c>
      <c r="G10" s="357" t="s">
        <v>41</v>
      </c>
      <c r="H10" s="355" t="s">
        <v>42</v>
      </c>
      <c r="I10" s="355" t="s">
        <v>58</v>
      </c>
      <c r="J10" s="355" t="s">
        <v>44</v>
      </c>
      <c r="K10" s="355" t="s">
        <v>65</v>
      </c>
      <c r="L10" s="355">
        <v>304991</v>
      </c>
      <c r="M10" s="355">
        <v>81182</v>
      </c>
      <c r="N10" s="355">
        <v>223809</v>
      </c>
      <c r="O10" s="355">
        <v>0</v>
      </c>
      <c r="P10" s="363">
        <v>65000</v>
      </c>
      <c r="Q10" s="355">
        <v>15000</v>
      </c>
      <c r="R10" s="355">
        <v>50000</v>
      </c>
      <c r="S10" s="355">
        <v>0</v>
      </c>
      <c r="T10" s="355">
        <v>138509</v>
      </c>
      <c r="U10" s="372">
        <v>54250</v>
      </c>
      <c r="V10" s="38">
        <v>137862</v>
      </c>
      <c r="W10" s="355">
        <v>25957</v>
      </c>
      <c r="X10" s="355">
        <v>111905</v>
      </c>
      <c r="Y10" s="355">
        <v>0</v>
      </c>
      <c r="Z10" s="375" t="s">
        <v>66</v>
      </c>
      <c r="AA10" s="374" t="s">
        <v>67</v>
      </c>
      <c r="AB10" s="356" t="s">
        <v>68</v>
      </c>
    </row>
    <row r="11" ht="50" customHeight="1" spans="1:28">
      <c r="A11" s="355">
        <v>5</v>
      </c>
      <c r="B11" s="356" t="s">
        <v>69</v>
      </c>
      <c r="C11" s="355" t="s">
        <v>37</v>
      </c>
      <c r="D11" s="355" t="s">
        <v>57</v>
      </c>
      <c r="E11" s="355" t="s">
        <v>39</v>
      </c>
      <c r="F11" s="355" t="s">
        <v>40</v>
      </c>
      <c r="G11" s="357" t="s">
        <v>41</v>
      </c>
      <c r="H11" s="355" t="s">
        <v>42</v>
      </c>
      <c r="I11" s="355" t="s">
        <v>58</v>
      </c>
      <c r="J11" s="355" t="s">
        <v>44</v>
      </c>
      <c r="K11" s="355" t="s">
        <v>70</v>
      </c>
      <c r="L11" s="355">
        <v>533999</v>
      </c>
      <c r="M11" s="355">
        <v>173677</v>
      </c>
      <c r="N11" s="355">
        <v>360322</v>
      </c>
      <c r="O11" s="355">
        <v>0</v>
      </c>
      <c r="P11" s="363">
        <v>17000</v>
      </c>
      <c r="Q11" s="355">
        <v>12000</v>
      </c>
      <c r="R11" s="355">
        <v>5000</v>
      </c>
      <c r="S11" s="355">
        <v>0</v>
      </c>
      <c r="T11" s="355">
        <v>3900</v>
      </c>
      <c r="U11" s="372">
        <v>12000</v>
      </c>
      <c r="V11" s="38">
        <v>264311</v>
      </c>
      <c r="W11" s="355">
        <v>18911</v>
      </c>
      <c r="X11" s="355">
        <v>245400</v>
      </c>
      <c r="Y11" s="355">
        <v>0</v>
      </c>
      <c r="Z11" s="375" t="s">
        <v>71</v>
      </c>
      <c r="AA11" s="374" t="s">
        <v>72</v>
      </c>
      <c r="AB11" s="356" t="s">
        <v>73</v>
      </c>
    </row>
    <row r="12" ht="50" customHeight="1" spans="1:28">
      <c r="A12" s="355">
        <v>6</v>
      </c>
      <c r="B12" s="356" t="s">
        <v>74</v>
      </c>
      <c r="C12" s="355" t="s">
        <v>37</v>
      </c>
      <c r="D12" s="355" t="s">
        <v>57</v>
      </c>
      <c r="E12" s="355" t="s">
        <v>39</v>
      </c>
      <c r="F12" s="355" t="s">
        <v>40</v>
      </c>
      <c r="G12" s="357" t="s">
        <v>41</v>
      </c>
      <c r="H12" s="355" t="s">
        <v>42</v>
      </c>
      <c r="I12" s="355" t="s">
        <v>58</v>
      </c>
      <c r="J12" s="355" t="s">
        <v>44</v>
      </c>
      <c r="K12" s="355" t="s">
        <v>65</v>
      </c>
      <c r="L12" s="355">
        <v>213394</v>
      </c>
      <c r="M12" s="355">
        <v>71971</v>
      </c>
      <c r="N12" s="355">
        <v>141423</v>
      </c>
      <c r="O12" s="355">
        <v>0</v>
      </c>
      <c r="P12" s="363">
        <v>15000</v>
      </c>
      <c r="Q12" s="355">
        <v>10000</v>
      </c>
      <c r="R12" s="355">
        <v>5000</v>
      </c>
      <c r="S12" s="355">
        <v>0</v>
      </c>
      <c r="T12" s="355">
        <v>79400</v>
      </c>
      <c r="U12" s="372">
        <v>12100</v>
      </c>
      <c r="V12" s="38">
        <v>85323</v>
      </c>
      <c r="W12" s="355">
        <v>15500</v>
      </c>
      <c r="X12" s="355">
        <v>69823</v>
      </c>
      <c r="Y12" s="355">
        <v>0</v>
      </c>
      <c r="Z12" s="375" t="s">
        <v>75</v>
      </c>
      <c r="AA12" s="374" t="s">
        <v>76</v>
      </c>
      <c r="AB12" s="356" t="s">
        <v>77</v>
      </c>
    </row>
    <row r="13" ht="50" customHeight="1" spans="1:28">
      <c r="A13" s="355">
        <v>7</v>
      </c>
      <c r="B13" s="356" t="s">
        <v>78</v>
      </c>
      <c r="C13" s="355" t="s">
        <v>37</v>
      </c>
      <c r="D13" s="355" t="s">
        <v>57</v>
      </c>
      <c r="E13" s="355" t="s">
        <v>39</v>
      </c>
      <c r="F13" s="355" t="s">
        <v>40</v>
      </c>
      <c r="G13" s="357" t="s">
        <v>41</v>
      </c>
      <c r="H13" s="355" t="s">
        <v>42</v>
      </c>
      <c r="I13" s="355" t="s">
        <v>58</v>
      </c>
      <c r="J13" s="355" t="s">
        <v>44</v>
      </c>
      <c r="K13" s="355" t="s">
        <v>65</v>
      </c>
      <c r="L13" s="355">
        <v>261259</v>
      </c>
      <c r="M13" s="355">
        <v>79000</v>
      </c>
      <c r="N13" s="355">
        <v>182259</v>
      </c>
      <c r="O13" s="355">
        <v>0</v>
      </c>
      <c r="P13" s="363">
        <v>31000</v>
      </c>
      <c r="Q13" s="355">
        <v>26000</v>
      </c>
      <c r="R13" s="355">
        <v>5000</v>
      </c>
      <c r="S13" s="355">
        <v>0</v>
      </c>
      <c r="T13" s="355">
        <v>130031</v>
      </c>
      <c r="U13" s="372">
        <v>24500</v>
      </c>
      <c r="V13" s="38">
        <v>33848</v>
      </c>
      <c r="W13" s="355">
        <v>19718</v>
      </c>
      <c r="X13" s="355">
        <v>14130</v>
      </c>
      <c r="Y13" s="355">
        <v>0</v>
      </c>
      <c r="Z13" s="375" t="s">
        <v>79</v>
      </c>
      <c r="AA13" s="374" t="s">
        <v>80</v>
      </c>
      <c r="AB13" s="356" t="s">
        <v>81</v>
      </c>
    </row>
    <row r="14" ht="50" customHeight="1" spans="1:28">
      <c r="A14" s="355">
        <v>8</v>
      </c>
      <c r="B14" s="356" t="s">
        <v>82</v>
      </c>
      <c r="C14" s="355" t="s">
        <v>64</v>
      </c>
      <c r="D14" s="355" t="s">
        <v>57</v>
      </c>
      <c r="E14" s="355" t="s">
        <v>39</v>
      </c>
      <c r="F14" s="355" t="s">
        <v>40</v>
      </c>
      <c r="G14" s="357" t="s">
        <v>41</v>
      </c>
      <c r="H14" s="355" t="s">
        <v>42</v>
      </c>
      <c r="I14" s="355" t="s">
        <v>58</v>
      </c>
      <c r="J14" s="355" t="s">
        <v>44</v>
      </c>
      <c r="K14" s="355" t="s">
        <v>65</v>
      </c>
      <c r="L14" s="355">
        <v>180965</v>
      </c>
      <c r="M14" s="355">
        <v>64725</v>
      </c>
      <c r="N14" s="355">
        <v>116240</v>
      </c>
      <c r="O14" s="355">
        <v>0</v>
      </c>
      <c r="P14" s="363">
        <v>10000</v>
      </c>
      <c r="Q14" s="355">
        <v>6560</v>
      </c>
      <c r="R14" s="355">
        <v>3440</v>
      </c>
      <c r="S14" s="355">
        <v>0</v>
      </c>
      <c r="T14" s="355">
        <v>17888</v>
      </c>
      <c r="U14" s="372">
        <v>5060</v>
      </c>
      <c r="V14" s="38">
        <v>9020</v>
      </c>
      <c r="W14" s="355">
        <v>9020</v>
      </c>
      <c r="X14" s="355">
        <v>0</v>
      </c>
      <c r="Y14" s="355">
        <v>0</v>
      </c>
      <c r="Z14" s="375" t="s">
        <v>83</v>
      </c>
      <c r="AA14" s="374" t="s">
        <v>84</v>
      </c>
      <c r="AB14" s="356" t="s">
        <v>85</v>
      </c>
    </row>
    <row r="15" ht="50" customHeight="1" spans="1:28">
      <c r="A15" s="355">
        <v>9</v>
      </c>
      <c r="B15" s="356" t="s">
        <v>86</v>
      </c>
      <c r="C15" s="355" t="s">
        <v>37</v>
      </c>
      <c r="D15" s="355" t="s">
        <v>57</v>
      </c>
      <c r="E15" s="355" t="s">
        <v>87</v>
      </c>
      <c r="F15" s="355" t="s">
        <v>50</v>
      </c>
      <c r="G15" s="355"/>
      <c r="H15" s="355" t="s">
        <v>42</v>
      </c>
      <c r="I15" s="355" t="s">
        <v>58</v>
      </c>
      <c r="J15" s="355" t="s">
        <v>44</v>
      </c>
      <c r="K15" s="355" t="s">
        <v>88</v>
      </c>
      <c r="L15" s="355">
        <v>43331</v>
      </c>
      <c r="M15" s="355">
        <v>35026</v>
      </c>
      <c r="N15" s="355">
        <v>5383</v>
      </c>
      <c r="O15" s="355">
        <v>2922</v>
      </c>
      <c r="P15" s="363">
        <v>6000</v>
      </c>
      <c r="Q15" s="355">
        <v>6000</v>
      </c>
      <c r="R15" s="355">
        <v>0</v>
      </c>
      <c r="S15" s="355">
        <v>0</v>
      </c>
      <c r="T15" s="355">
        <v>0</v>
      </c>
      <c r="U15" s="372">
        <v>3100</v>
      </c>
      <c r="V15" s="38">
        <v>32977</v>
      </c>
      <c r="W15" s="355">
        <v>3200</v>
      </c>
      <c r="X15" s="355">
        <v>29777</v>
      </c>
      <c r="Y15" s="355">
        <v>0</v>
      </c>
      <c r="Z15" s="375" t="s">
        <v>89</v>
      </c>
      <c r="AA15" s="374" t="s">
        <v>90</v>
      </c>
      <c r="AB15" s="356" t="s">
        <v>91</v>
      </c>
    </row>
    <row r="16" ht="50" customHeight="1" spans="1:28">
      <c r="A16" s="355">
        <v>10</v>
      </c>
      <c r="B16" s="356" t="s">
        <v>92</v>
      </c>
      <c r="C16" s="355" t="s">
        <v>64</v>
      </c>
      <c r="D16" s="355" t="s">
        <v>38</v>
      </c>
      <c r="E16" s="355" t="s">
        <v>39</v>
      </c>
      <c r="F16" s="355" t="s">
        <v>50</v>
      </c>
      <c r="G16" s="355"/>
      <c r="H16" s="355" t="s">
        <v>42</v>
      </c>
      <c r="I16" s="355" t="s">
        <v>58</v>
      </c>
      <c r="J16" s="355" t="s">
        <v>44</v>
      </c>
      <c r="K16" s="355" t="s">
        <v>88</v>
      </c>
      <c r="L16" s="355">
        <v>585174</v>
      </c>
      <c r="M16" s="355">
        <v>101174</v>
      </c>
      <c r="N16" s="355">
        <v>484000</v>
      </c>
      <c r="O16" s="355">
        <v>0</v>
      </c>
      <c r="P16" s="363">
        <v>20000</v>
      </c>
      <c r="Q16" s="355">
        <v>15000</v>
      </c>
      <c r="R16" s="355">
        <v>5000</v>
      </c>
      <c r="S16" s="355">
        <v>0</v>
      </c>
      <c r="T16" s="355">
        <v>0</v>
      </c>
      <c r="U16" s="372">
        <v>13300</v>
      </c>
      <c r="V16" s="38">
        <v>302835</v>
      </c>
      <c r="W16" s="355">
        <v>21635</v>
      </c>
      <c r="X16" s="355">
        <v>281200</v>
      </c>
      <c r="Y16" s="355">
        <v>0</v>
      </c>
      <c r="Z16" s="375" t="s">
        <v>93</v>
      </c>
      <c r="AA16" s="374" t="s">
        <v>94</v>
      </c>
      <c r="AB16" s="356" t="s">
        <v>95</v>
      </c>
    </row>
    <row r="17" ht="50" customHeight="1" spans="1:28">
      <c r="A17" s="355">
        <v>11</v>
      </c>
      <c r="B17" s="356" t="s">
        <v>96</v>
      </c>
      <c r="C17" s="355" t="s">
        <v>37</v>
      </c>
      <c r="D17" s="355" t="s">
        <v>97</v>
      </c>
      <c r="E17" s="355" t="s">
        <v>39</v>
      </c>
      <c r="F17" s="355" t="s">
        <v>50</v>
      </c>
      <c r="G17" s="355"/>
      <c r="H17" s="355" t="s">
        <v>42</v>
      </c>
      <c r="I17" s="355" t="s">
        <v>58</v>
      </c>
      <c r="J17" s="355" t="s">
        <v>44</v>
      </c>
      <c r="K17" s="355" t="s">
        <v>52</v>
      </c>
      <c r="L17" s="355">
        <v>22722</v>
      </c>
      <c r="M17" s="355">
        <v>9417</v>
      </c>
      <c r="N17" s="355">
        <v>13305</v>
      </c>
      <c r="O17" s="355">
        <v>0</v>
      </c>
      <c r="P17" s="363">
        <v>2000</v>
      </c>
      <c r="Q17" s="355">
        <v>2000</v>
      </c>
      <c r="R17" s="355">
        <v>0</v>
      </c>
      <c r="S17" s="355">
        <v>0</v>
      </c>
      <c r="T17" s="355">
        <v>0</v>
      </c>
      <c r="U17" s="372">
        <v>1307</v>
      </c>
      <c r="V17" s="38">
        <v>2397</v>
      </c>
      <c r="W17" s="355">
        <v>2397</v>
      </c>
      <c r="X17" s="355">
        <v>0</v>
      </c>
      <c r="Y17" s="355">
        <v>0</v>
      </c>
      <c r="Z17" s="375" t="s">
        <v>98</v>
      </c>
      <c r="AA17" s="374" t="s">
        <v>99</v>
      </c>
      <c r="AB17" s="356" t="s">
        <v>100</v>
      </c>
    </row>
    <row r="18" ht="50" customHeight="1" spans="1:28">
      <c r="A18" s="355">
        <v>12</v>
      </c>
      <c r="B18" s="356" t="s">
        <v>101</v>
      </c>
      <c r="C18" s="355" t="s">
        <v>64</v>
      </c>
      <c r="D18" s="355" t="s">
        <v>102</v>
      </c>
      <c r="E18" s="355" t="s">
        <v>39</v>
      </c>
      <c r="F18" s="355" t="s">
        <v>40</v>
      </c>
      <c r="G18" s="355"/>
      <c r="H18" s="355" t="s">
        <v>42</v>
      </c>
      <c r="I18" s="355" t="s">
        <v>58</v>
      </c>
      <c r="J18" s="355" t="s">
        <v>44</v>
      </c>
      <c r="K18" s="355" t="s">
        <v>52</v>
      </c>
      <c r="L18" s="355">
        <v>92763</v>
      </c>
      <c r="M18" s="355">
        <v>57563</v>
      </c>
      <c r="N18" s="355">
        <v>35200</v>
      </c>
      <c r="O18" s="355">
        <v>0</v>
      </c>
      <c r="P18" s="363">
        <v>15000</v>
      </c>
      <c r="Q18" s="355">
        <v>7000</v>
      </c>
      <c r="R18" s="355">
        <v>8000</v>
      </c>
      <c r="S18" s="355">
        <v>0</v>
      </c>
      <c r="T18" s="355">
        <v>11900</v>
      </c>
      <c r="U18" s="372">
        <v>10900</v>
      </c>
      <c r="V18" s="38">
        <v>18800</v>
      </c>
      <c r="W18" s="355">
        <v>9600</v>
      </c>
      <c r="X18" s="355">
        <v>9200</v>
      </c>
      <c r="Y18" s="355">
        <v>0</v>
      </c>
      <c r="Z18" s="375" t="s">
        <v>103</v>
      </c>
      <c r="AA18" s="374" t="s">
        <v>104</v>
      </c>
      <c r="AB18" s="356" t="s">
        <v>105</v>
      </c>
    </row>
    <row r="19" ht="50" customHeight="1" spans="1:28">
      <c r="A19" s="355">
        <v>13</v>
      </c>
      <c r="B19" s="356" t="s">
        <v>106</v>
      </c>
      <c r="C19" s="355" t="s">
        <v>37</v>
      </c>
      <c r="D19" s="355" t="s">
        <v>38</v>
      </c>
      <c r="E19" s="355" t="s">
        <v>39</v>
      </c>
      <c r="F19" s="355" t="s">
        <v>40</v>
      </c>
      <c r="G19" s="355"/>
      <c r="H19" s="355" t="s">
        <v>42</v>
      </c>
      <c r="I19" s="355" t="s">
        <v>58</v>
      </c>
      <c r="J19" s="355" t="s">
        <v>44</v>
      </c>
      <c r="K19" s="355" t="s">
        <v>107</v>
      </c>
      <c r="L19" s="355">
        <v>60938</v>
      </c>
      <c r="M19" s="355">
        <v>35938</v>
      </c>
      <c r="N19" s="355">
        <v>25000</v>
      </c>
      <c r="O19" s="355">
        <v>0</v>
      </c>
      <c r="P19" s="363">
        <v>17000</v>
      </c>
      <c r="Q19" s="355">
        <v>5000</v>
      </c>
      <c r="R19" s="355">
        <v>12000</v>
      </c>
      <c r="S19" s="355">
        <v>0</v>
      </c>
      <c r="T19" s="355">
        <v>13960</v>
      </c>
      <c r="U19" s="372">
        <v>13400</v>
      </c>
      <c r="V19" s="38">
        <v>35400</v>
      </c>
      <c r="W19" s="355">
        <v>10400</v>
      </c>
      <c r="X19" s="355">
        <v>25000</v>
      </c>
      <c r="Y19" s="355">
        <v>0</v>
      </c>
      <c r="Z19" s="375" t="s">
        <v>108</v>
      </c>
      <c r="AA19" s="374" t="s">
        <v>109</v>
      </c>
      <c r="AB19" s="356" t="s">
        <v>110</v>
      </c>
    </row>
    <row r="20" ht="50" customHeight="1" spans="1:28">
      <c r="A20" s="355">
        <v>14</v>
      </c>
      <c r="B20" s="356" t="s">
        <v>111</v>
      </c>
      <c r="C20" s="355" t="s">
        <v>37</v>
      </c>
      <c r="D20" s="355" t="s">
        <v>102</v>
      </c>
      <c r="E20" s="355" t="s">
        <v>39</v>
      </c>
      <c r="F20" s="355" t="s">
        <v>40</v>
      </c>
      <c r="G20" s="355"/>
      <c r="H20" s="355" t="s">
        <v>42</v>
      </c>
      <c r="I20" s="355" t="s">
        <v>58</v>
      </c>
      <c r="J20" s="355" t="s">
        <v>44</v>
      </c>
      <c r="K20" s="355" t="s">
        <v>112</v>
      </c>
      <c r="L20" s="355">
        <v>320654</v>
      </c>
      <c r="M20" s="355">
        <v>137354</v>
      </c>
      <c r="N20" s="355">
        <v>183300</v>
      </c>
      <c r="O20" s="355">
        <v>0</v>
      </c>
      <c r="P20" s="363">
        <v>30000</v>
      </c>
      <c r="Q20" s="355">
        <v>20000</v>
      </c>
      <c r="R20" s="355">
        <v>10000</v>
      </c>
      <c r="S20" s="355">
        <v>0</v>
      </c>
      <c r="T20" s="355">
        <v>51160</v>
      </c>
      <c r="U20" s="372">
        <v>21430</v>
      </c>
      <c r="V20" s="38">
        <v>85332</v>
      </c>
      <c r="W20" s="355">
        <v>21532</v>
      </c>
      <c r="X20" s="355">
        <v>63800</v>
      </c>
      <c r="Y20" s="355">
        <v>0</v>
      </c>
      <c r="Z20" s="375" t="s">
        <v>113</v>
      </c>
      <c r="AA20" s="374" t="s">
        <v>114</v>
      </c>
      <c r="AB20" s="356" t="s">
        <v>115</v>
      </c>
    </row>
    <row r="21" ht="50" customHeight="1" spans="1:28">
      <c r="A21" s="355">
        <v>15</v>
      </c>
      <c r="B21" s="356" t="s">
        <v>116</v>
      </c>
      <c r="C21" s="355" t="s">
        <v>37</v>
      </c>
      <c r="D21" s="355" t="s">
        <v>38</v>
      </c>
      <c r="E21" s="355" t="s">
        <v>39</v>
      </c>
      <c r="F21" s="355" t="s">
        <v>40</v>
      </c>
      <c r="G21" s="355"/>
      <c r="H21" s="355" t="s">
        <v>42</v>
      </c>
      <c r="I21" s="355" t="s">
        <v>43</v>
      </c>
      <c r="J21" s="355" t="s">
        <v>44</v>
      </c>
      <c r="K21" s="355" t="s">
        <v>117</v>
      </c>
      <c r="L21" s="357">
        <v>17000</v>
      </c>
      <c r="M21" s="357">
        <v>17000</v>
      </c>
      <c r="N21" s="355">
        <v>0</v>
      </c>
      <c r="O21" s="355">
        <v>0</v>
      </c>
      <c r="P21" s="363">
        <v>3000</v>
      </c>
      <c r="Q21" s="355">
        <v>3000</v>
      </c>
      <c r="R21" s="355">
        <v>0</v>
      </c>
      <c r="S21" s="355">
        <v>0</v>
      </c>
      <c r="T21" s="355">
        <v>10714</v>
      </c>
      <c r="U21" s="372">
        <v>3000</v>
      </c>
      <c r="V21" s="38">
        <v>3150</v>
      </c>
      <c r="W21" s="355">
        <v>3150</v>
      </c>
      <c r="X21" s="355">
        <v>0</v>
      </c>
      <c r="Y21" s="355">
        <v>0</v>
      </c>
      <c r="Z21" s="375" t="s">
        <v>118</v>
      </c>
      <c r="AA21" s="374" t="s">
        <v>118</v>
      </c>
      <c r="AB21" s="356" t="s">
        <v>119</v>
      </c>
    </row>
    <row r="22" ht="50" customHeight="1" spans="1:28">
      <c r="A22" s="355">
        <v>16</v>
      </c>
      <c r="B22" s="358" t="s">
        <v>120</v>
      </c>
      <c r="C22" s="355" t="s">
        <v>37</v>
      </c>
      <c r="D22" s="355" t="s">
        <v>121</v>
      </c>
      <c r="E22" s="355" t="s">
        <v>39</v>
      </c>
      <c r="F22" s="355" t="s">
        <v>40</v>
      </c>
      <c r="G22" s="355"/>
      <c r="H22" s="355" t="s">
        <v>42</v>
      </c>
      <c r="I22" s="355" t="s">
        <v>58</v>
      </c>
      <c r="J22" s="355" t="s">
        <v>44</v>
      </c>
      <c r="K22" s="355" t="s">
        <v>117</v>
      </c>
      <c r="L22" s="355">
        <v>118074</v>
      </c>
      <c r="M22" s="355">
        <v>40174</v>
      </c>
      <c r="N22" s="355">
        <v>77900</v>
      </c>
      <c r="O22" s="355">
        <v>0</v>
      </c>
      <c r="P22" s="363">
        <v>4800</v>
      </c>
      <c r="Q22" s="355">
        <v>300</v>
      </c>
      <c r="R22" s="355">
        <v>4500</v>
      </c>
      <c r="S22" s="355">
        <v>0</v>
      </c>
      <c r="T22" s="355">
        <v>96120</v>
      </c>
      <c r="U22" s="372">
        <v>4800</v>
      </c>
      <c r="V22" s="38">
        <v>9430</v>
      </c>
      <c r="W22" s="355">
        <v>500</v>
      </c>
      <c r="X22" s="355">
        <v>8930</v>
      </c>
      <c r="Y22" s="355">
        <v>0</v>
      </c>
      <c r="Z22" s="375" t="s">
        <v>122</v>
      </c>
      <c r="AA22" s="374" t="s">
        <v>122</v>
      </c>
      <c r="AB22" s="356" t="s">
        <v>123</v>
      </c>
    </row>
    <row r="23" ht="50" customHeight="1" spans="1:28">
      <c r="A23" s="355">
        <v>17</v>
      </c>
      <c r="B23" s="358" t="s">
        <v>124</v>
      </c>
      <c r="C23" s="355" t="s">
        <v>37</v>
      </c>
      <c r="D23" s="355" t="s">
        <v>57</v>
      </c>
      <c r="E23" s="355" t="s">
        <v>39</v>
      </c>
      <c r="F23" s="355" t="s">
        <v>40</v>
      </c>
      <c r="G23" s="355"/>
      <c r="H23" s="355" t="s">
        <v>42</v>
      </c>
      <c r="I23" s="355" t="s">
        <v>58</v>
      </c>
      <c r="J23" s="355" t="s">
        <v>44</v>
      </c>
      <c r="K23" s="355" t="s">
        <v>107</v>
      </c>
      <c r="L23" s="355">
        <v>114582</v>
      </c>
      <c r="M23" s="355">
        <v>37475</v>
      </c>
      <c r="N23" s="355">
        <v>77107</v>
      </c>
      <c r="O23" s="355">
        <v>0</v>
      </c>
      <c r="P23" s="363">
        <v>2000</v>
      </c>
      <c r="Q23" s="355">
        <v>2000</v>
      </c>
      <c r="R23" s="355">
        <v>0</v>
      </c>
      <c r="S23" s="355">
        <v>0</v>
      </c>
      <c r="T23" s="355">
        <v>100003</v>
      </c>
      <c r="U23" s="372">
        <v>2000</v>
      </c>
      <c r="V23" s="38">
        <v>4325</v>
      </c>
      <c r="W23" s="355">
        <v>4325</v>
      </c>
      <c r="X23" s="355">
        <v>0</v>
      </c>
      <c r="Y23" s="355">
        <v>0</v>
      </c>
      <c r="Z23" s="375" t="s">
        <v>125</v>
      </c>
      <c r="AA23" s="374" t="s">
        <v>125</v>
      </c>
      <c r="AB23" s="356" t="s">
        <v>126</v>
      </c>
    </row>
    <row r="24" ht="50" customHeight="1" spans="1:28">
      <c r="A24" s="355">
        <v>18</v>
      </c>
      <c r="B24" s="358" t="s">
        <v>127</v>
      </c>
      <c r="C24" s="355" t="s">
        <v>37</v>
      </c>
      <c r="D24" s="355" t="s">
        <v>121</v>
      </c>
      <c r="E24" s="355" t="s">
        <v>128</v>
      </c>
      <c r="F24" s="355" t="s">
        <v>40</v>
      </c>
      <c r="G24" s="355"/>
      <c r="H24" s="355" t="s">
        <v>42</v>
      </c>
      <c r="I24" s="355" t="s">
        <v>58</v>
      </c>
      <c r="J24" s="355" t="s">
        <v>44</v>
      </c>
      <c r="K24" s="355" t="s">
        <v>129</v>
      </c>
      <c r="L24" s="355">
        <v>92378</v>
      </c>
      <c r="M24" s="355">
        <v>36962</v>
      </c>
      <c r="N24" s="355">
        <v>55416</v>
      </c>
      <c r="O24" s="355">
        <v>0</v>
      </c>
      <c r="P24" s="363">
        <v>200</v>
      </c>
      <c r="Q24" s="355">
        <v>200</v>
      </c>
      <c r="R24" s="355">
        <v>0</v>
      </c>
      <c r="S24" s="355">
        <v>0</v>
      </c>
      <c r="T24" s="355">
        <v>92178</v>
      </c>
      <c r="U24" s="372">
        <v>200</v>
      </c>
      <c r="V24" s="38">
        <v>200</v>
      </c>
      <c r="W24" s="355">
        <v>200</v>
      </c>
      <c r="X24" s="355">
        <v>0</v>
      </c>
      <c r="Y24" s="355">
        <v>0</v>
      </c>
      <c r="Z24" s="375" t="s">
        <v>130</v>
      </c>
      <c r="AA24" s="374" t="s">
        <v>130</v>
      </c>
      <c r="AB24" s="356" t="s">
        <v>131</v>
      </c>
    </row>
    <row r="25" ht="50" customHeight="1" spans="1:28">
      <c r="A25" s="355">
        <v>19</v>
      </c>
      <c r="B25" s="358" t="s">
        <v>132</v>
      </c>
      <c r="C25" s="355" t="s">
        <v>37</v>
      </c>
      <c r="D25" s="355" t="s">
        <v>57</v>
      </c>
      <c r="E25" s="355" t="s">
        <v>128</v>
      </c>
      <c r="F25" s="355" t="s">
        <v>40</v>
      </c>
      <c r="G25" s="355"/>
      <c r="H25" s="355" t="s">
        <v>42</v>
      </c>
      <c r="I25" s="355" t="s">
        <v>58</v>
      </c>
      <c r="J25" s="355" t="s">
        <v>44</v>
      </c>
      <c r="K25" s="355" t="s">
        <v>117</v>
      </c>
      <c r="L25" s="355">
        <v>155800</v>
      </c>
      <c r="M25" s="355">
        <v>50000</v>
      </c>
      <c r="N25" s="355">
        <v>105800</v>
      </c>
      <c r="O25" s="355">
        <v>0</v>
      </c>
      <c r="P25" s="363">
        <v>18000</v>
      </c>
      <c r="Q25" s="355">
        <v>500</v>
      </c>
      <c r="R25" s="355">
        <v>17500</v>
      </c>
      <c r="S25" s="355">
        <v>0</v>
      </c>
      <c r="T25" s="355">
        <v>16961</v>
      </c>
      <c r="U25" s="372">
        <v>18000</v>
      </c>
      <c r="V25" s="38">
        <v>35000</v>
      </c>
      <c r="W25" s="355">
        <v>500</v>
      </c>
      <c r="X25" s="355">
        <v>34500</v>
      </c>
      <c r="Y25" s="355">
        <v>0</v>
      </c>
      <c r="Z25" s="375" t="s">
        <v>133</v>
      </c>
      <c r="AA25" s="374" t="s">
        <v>133</v>
      </c>
      <c r="AB25" s="356" t="s">
        <v>134</v>
      </c>
    </row>
    <row r="26" ht="50" customHeight="1" spans="1:28">
      <c r="A26" s="355">
        <v>20</v>
      </c>
      <c r="B26" s="358" t="s">
        <v>135</v>
      </c>
      <c r="C26" s="355" t="s">
        <v>37</v>
      </c>
      <c r="D26" s="355" t="s">
        <v>57</v>
      </c>
      <c r="E26" s="355" t="s">
        <v>128</v>
      </c>
      <c r="F26" s="355" t="s">
        <v>40</v>
      </c>
      <c r="G26" s="355"/>
      <c r="H26" s="355" t="s">
        <v>42</v>
      </c>
      <c r="I26" s="355" t="s">
        <v>58</v>
      </c>
      <c r="J26" s="355" t="s">
        <v>44</v>
      </c>
      <c r="K26" s="355" t="s">
        <v>117</v>
      </c>
      <c r="L26" s="355">
        <v>164266</v>
      </c>
      <c r="M26" s="355">
        <v>63066</v>
      </c>
      <c r="N26" s="355">
        <v>101200</v>
      </c>
      <c r="O26" s="355">
        <v>0</v>
      </c>
      <c r="P26" s="364">
        <v>5300</v>
      </c>
      <c r="Q26" s="355">
        <v>800</v>
      </c>
      <c r="R26" s="357">
        <v>4500</v>
      </c>
      <c r="S26" s="355">
        <v>0</v>
      </c>
      <c r="T26" s="355">
        <v>126353</v>
      </c>
      <c r="U26" s="372">
        <v>5300</v>
      </c>
      <c r="V26" s="38">
        <v>17000</v>
      </c>
      <c r="W26" s="355">
        <v>800</v>
      </c>
      <c r="X26" s="355">
        <v>16200</v>
      </c>
      <c r="Y26" s="355">
        <v>0</v>
      </c>
      <c r="Z26" s="375" t="s">
        <v>136</v>
      </c>
      <c r="AA26" s="374" t="s">
        <v>136</v>
      </c>
      <c r="AB26" s="356" t="s">
        <v>123</v>
      </c>
    </row>
    <row r="27" ht="50" customHeight="1" spans="1:28">
      <c r="A27" s="355">
        <v>21</v>
      </c>
      <c r="B27" s="358" t="s">
        <v>137</v>
      </c>
      <c r="C27" s="355" t="s">
        <v>37</v>
      </c>
      <c r="D27" s="355" t="s">
        <v>57</v>
      </c>
      <c r="E27" s="355" t="s">
        <v>128</v>
      </c>
      <c r="F27" s="355" t="s">
        <v>40</v>
      </c>
      <c r="G27" s="355"/>
      <c r="H27" s="355" t="s">
        <v>42</v>
      </c>
      <c r="I27" s="355" t="s">
        <v>58</v>
      </c>
      <c r="J27" s="355" t="s">
        <v>44</v>
      </c>
      <c r="K27" s="355" t="s">
        <v>117</v>
      </c>
      <c r="L27" s="355">
        <v>460557</v>
      </c>
      <c r="M27" s="355">
        <v>169857</v>
      </c>
      <c r="N27" s="355">
        <v>290700</v>
      </c>
      <c r="O27" s="355">
        <v>0</v>
      </c>
      <c r="P27" s="363">
        <v>79500</v>
      </c>
      <c r="Q27" s="355">
        <v>2000</v>
      </c>
      <c r="R27" s="355">
        <v>77500</v>
      </c>
      <c r="S27" s="355">
        <v>0</v>
      </c>
      <c r="T27" s="355">
        <v>251806</v>
      </c>
      <c r="U27" s="372">
        <v>79500</v>
      </c>
      <c r="V27" s="38">
        <v>156500</v>
      </c>
      <c r="W27" s="355">
        <v>2000</v>
      </c>
      <c r="X27" s="355">
        <v>154500</v>
      </c>
      <c r="Y27" s="355">
        <v>0</v>
      </c>
      <c r="Z27" s="375" t="s">
        <v>138</v>
      </c>
      <c r="AA27" s="374" t="s">
        <v>138</v>
      </c>
      <c r="AB27" s="356" t="s">
        <v>139</v>
      </c>
    </row>
    <row r="28" ht="50" customHeight="1" spans="1:28">
      <c r="A28" s="355">
        <v>22</v>
      </c>
      <c r="B28" s="356" t="s">
        <v>140</v>
      </c>
      <c r="C28" s="355" t="s">
        <v>37</v>
      </c>
      <c r="D28" s="355" t="s">
        <v>57</v>
      </c>
      <c r="E28" s="355" t="s">
        <v>87</v>
      </c>
      <c r="F28" s="355" t="s">
        <v>50</v>
      </c>
      <c r="G28" s="355"/>
      <c r="H28" s="355" t="s">
        <v>42</v>
      </c>
      <c r="I28" s="355" t="s">
        <v>58</v>
      </c>
      <c r="J28" s="355" t="s">
        <v>44</v>
      </c>
      <c r="K28" s="355" t="s">
        <v>88</v>
      </c>
      <c r="L28" s="355">
        <v>17252</v>
      </c>
      <c r="M28" s="355">
        <v>15752</v>
      </c>
      <c r="N28" s="355">
        <v>1500</v>
      </c>
      <c r="O28" s="355">
        <v>0</v>
      </c>
      <c r="P28" s="363">
        <v>1000</v>
      </c>
      <c r="Q28" s="355">
        <v>1000</v>
      </c>
      <c r="R28" s="355">
        <v>0</v>
      </c>
      <c r="S28" s="355">
        <v>0</v>
      </c>
      <c r="T28" s="355">
        <v>0</v>
      </c>
      <c r="U28" s="372">
        <v>50</v>
      </c>
      <c r="V28" s="38">
        <v>996</v>
      </c>
      <c r="W28" s="355">
        <v>996</v>
      </c>
      <c r="X28" s="355">
        <v>0</v>
      </c>
      <c r="Y28" s="355">
        <v>0</v>
      </c>
      <c r="Z28" s="374" t="s">
        <v>141</v>
      </c>
      <c r="AA28" s="374" t="s">
        <v>142</v>
      </c>
      <c r="AB28" s="356" t="s">
        <v>143</v>
      </c>
    </row>
    <row r="29" ht="50" customHeight="1" spans="1:28">
      <c r="A29" s="355">
        <v>23</v>
      </c>
      <c r="B29" s="356" t="s">
        <v>144</v>
      </c>
      <c r="C29" s="355" t="s">
        <v>37</v>
      </c>
      <c r="D29" s="355" t="s">
        <v>57</v>
      </c>
      <c r="E29" s="355" t="s">
        <v>39</v>
      </c>
      <c r="F29" s="355" t="s">
        <v>50</v>
      </c>
      <c r="G29" s="355"/>
      <c r="H29" s="355" t="s">
        <v>42</v>
      </c>
      <c r="I29" s="355" t="s">
        <v>58</v>
      </c>
      <c r="J29" s="355" t="s">
        <v>44</v>
      </c>
      <c r="K29" s="355" t="s">
        <v>45</v>
      </c>
      <c r="L29" s="355">
        <v>130152</v>
      </c>
      <c r="M29" s="355">
        <v>54352</v>
      </c>
      <c r="N29" s="355">
        <v>75800</v>
      </c>
      <c r="O29" s="355">
        <v>0</v>
      </c>
      <c r="P29" s="363">
        <v>7000</v>
      </c>
      <c r="Q29" s="355">
        <v>7000</v>
      </c>
      <c r="R29" s="355">
        <v>0</v>
      </c>
      <c r="S29" s="355">
        <v>0</v>
      </c>
      <c r="T29" s="355">
        <v>0</v>
      </c>
      <c r="U29" s="372">
        <v>4100</v>
      </c>
      <c r="V29" s="38">
        <v>14330</v>
      </c>
      <c r="W29" s="355">
        <v>14330</v>
      </c>
      <c r="X29" s="355">
        <v>0</v>
      </c>
      <c r="Y29" s="355">
        <v>0</v>
      </c>
      <c r="Z29" s="375" t="s">
        <v>145</v>
      </c>
      <c r="AA29" s="374" t="s">
        <v>146</v>
      </c>
      <c r="AB29" s="356" t="s">
        <v>147</v>
      </c>
    </row>
    <row r="30" ht="50" customHeight="1" spans="1:28">
      <c r="A30" s="355">
        <v>24</v>
      </c>
      <c r="B30" s="358" t="s">
        <v>148</v>
      </c>
      <c r="C30" s="355" t="s">
        <v>37</v>
      </c>
      <c r="D30" s="355" t="s">
        <v>57</v>
      </c>
      <c r="E30" s="355" t="s">
        <v>39</v>
      </c>
      <c r="F30" s="355" t="s">
        <v>40</v>
      </c>
      <c r="G30" s="355"/>
      <c r="H30" s="355" t="s">
        <v>42</v>
      </c>
      <c r="I30" s="355" t="s">
        <v>58</v>
      </c>
      <c r="J30" s="355" t="s">
        <v>44</v>
      </c>
      <c r="K30" s="355" t="s">
        <v>107</v>
      </c>
      <c r="L30" s="355">
        <v>65000</v>
      </c>
      <c r="M30" s="355">
        <v>25000</v>
      </c>
      <c r="N30" s="355">
        <v>40000</v>
      </c>
      <c r="O30" s="355">
        <v>0</v>
      </c>
      <c r="P30" s="363">
        <v>25000</v>
      </c>
      <c r="Q30" s="355">
        <v>5000</v>
      </c>
      <c r="R30" s="355">
        <v>20000</v>
      </c>
      <c r="S30" s="355">
        <v>0</v>
      </c>
      <c r="T30" s="355">
        <v>8406</v>
      </c>
      <c r="U30" s="372">
        <v>25000</v>
      </c>
      <c r="V30" s="38">
        <v>55938</v>
      </c>
      <c r="W30" s="355">
        <v>15938</v>
      </c>
      <c r="X30" s="355">
        <v>40000</v>
      </c>
      <c r="Y30" s="355">
        <v>0</v>
      </c>
      <c r="Z30" s="375" t="s">
        <v>149</v>
      </c>
      <c r="AA30" s="374" t="s">
        <v>149</v>
      </c>
      <c r="AB30" s="356" t="s">
        <v>150</v>
      </c>
    </row>
    <row r="31" ht="50" customHeight="1" spans="1:28">
      <c r="A31" s="355">
        <v>25</v>
      </c>
      <c r="B31" s="356" t="s">
        <v>151</v>
      </c>
      <c r="C31" s="355" t="s">
        <v>37</v>
      </c>
      <c r="D31" s="355" t="s">
        <v>38</v>
      </c>
      <c r="E31" s="355" t="s">
        <v>39</v>
      </c>
      <c r="F31" s="355" t="s">
        <v>40</v>
      </c>
      <c r="G31" s="355"/>
      <c r="H31" s="355" t="s">
        <v>42</v>
      </c>
      <c r="I31" s="355" t="s">
        <v>58</v>
      </c>
      <c r="J31" s="355" t="s">
        <v>44</v>
      </c>
      <c r="K31" s="355" t="s">
        <v>152</v>
      </c>
      <c r="L31" s="355">
        <v>80417</v>
      </c>
      <c r="M31" s="355">
        <v>35417</v>
      </c>
      <c r="N31" s="355">
        <v>45000</v>
      </c>
      <c r="O31" s="355">
        <v>0</v>
      </c>
      <c r="P31" s="363">
        <v>35000</v>
      </c>
      <c r="Q31" s="355">
        <v>13000</v>
      </c>
      <c r="R31" s="355">
        <v>22000</v>
      </c>
      <c r="S31" s="355">
        <v>0</v>
      </c>
      <c r="T31" s="355">
        <v>5000</v>
      </c>
      <c r="U31" s="372">
        <v>10000</v>
      </c>
      <c r="V31" s="38">
        <v>64789</v>
      </c>
      <c r="W31" s="355">
        <v>18889</v>
      </c>
      <c r="X31" s="355">
        <v>45000</v>
      </c>
      <c r="Y31" s="355">
        <v>900</v>
      </c>
      <c r="Z31" s="375" t="s">
        <v>153</v>
      </c>
      <c r="AA31" s="374" t="s">
        <v>154</v>
      </c>
      <c r="AB31" s="356" t="s">
        <v>155</v>
      </c>
    </row>
    <row r="32" ht="50" customHeight="1" spans="1:28">
      <c r="A32" s="355">
        <v>26</v>
      </c>
      <c r="B32" s="356" t="s">
        <v>156</v>
      </c>
      <c r="C32" s="355" t="s">
        <v>64</v>
      </c>
      <c r="D32" s="355" t="s">
        <v>97</v>
      </c>
      <c r="E32" s="355" t="s">
        <v>39</v>
      </c>
      <c r="F32" s="355" t="s">
        <v>40</v>
      </c>
      <c r="G32" s="355"/>
      <c r="H32" s="355" t="s">
        <v>42</v>
      </c>
      <c r="I32" s="355" t="s">
        <v>43</v>
      </c>
      <c r="J32" s="355" t="s">
        <v>44</v>
      </c>
      <c r="K32" s="355" t="s">
        <v>157</v>
      </c>
      <c r="L32" s="355">
        <v>200000</v>
      </c>
      <c r="M32" s="355">
        <v>200000</v>
      </c>
      <c r="N32" s="355">
        <v>0</v>
      </c>
      <c r="O32" s="355">
        <v>0</v>
      </c>
      <c r="P32" s="363">
        <v>7000</v>
      </c>
      <c r="Q32" s="355">
        <v>7000</v>
      </c>
      <c r="R32" s="355">
        <v>0</v>
      </c>
      <c r="S32" s="355">
        <v>0</v>
      </c>
      <c r="T32" s="355">
        <v>58000</v>
      </c>
      <c r="U32" s="372">
        <v>6400</v>
      </c>
      <c r="V32" s="38">
        <v>11604</v>
      </c>
      <c r="W32" s="355">
        <v>11604</v>
      </c>
      <c r="X32" s="355">
        <v>0</v>
      </c>
      <c r="Y32" s="355">
        <v>0</v>
      </c>
      <c r="Z32" s="375" t="s">
        <v>158</v>
      </c>
      <c r="AA32" s="374" t="s">
        <v>159</v>
      </c>
      <c r="AB32" s="356" t="s">
        <v>160</v>
      </c>
    </row>
    <row r="33" ht="50" customHeight="1" spans="1:28">
      <c r="A33" s="355">
        <v>27</v>
      </c>
      <c r="B33" s="356" t="s">
        <v>161</v>
      </c>
      <c r="C33" s="355" t="s">
        <v>37</v>
      </c>
      <c r="D33" s="355" t="s">
        <v>38</v>
      </c>
      <c r="E33" s="355" t="s">
        <v>39</v>
      </c>
      <c r="F33" s="355" t="s">
        <v>50</v>
      </c>
      <c r="G33" s="355"/>
      <c r="H33" s="355" t="s">
        <v>42</v>
      </c>
      <c r="I33" s="355" t="s">
        <v>58</v>
      </c>
      <c r="J33" s="355" t="s">
        <v>44</v>
      </c>
      <c r="K33" s="355" t="s">
        <v>88</v>
      </c>
      <c r="L33" s="355">
        <v>16370</v>
      </c>
      <c r="M33" s="355">
        <v>16370</v>
      </c>
      <c r="N33" s="355">
        <v>0</v>
      </c>
      <c r="O33" s="355">
        <v>0</v>
      </c>
      <c r="P33" s="363">
        <v>3000</v>
      </c>
      <c r="Q33" s="355">
        <v>3000</v>
      </c>
      <c r="R33" s="355">
        <v>0</v>
      </c>
      <c r="S33" s="355">
        <v>0</v>
      </c>
      <c r="T33" s="355">
        <v>0</v>
      </c>
      <c r="U33" s="372">
        <v>1700</v>
      </c>
      <c r="V33" s="38">
        <v>1702</v>
      </c>
      <c r="W33" s="355">
        <v>1659</v>
      </c>
      <c r="X33" s="355">
        <v>0</v>
      </c>
      <c r="Y33" s="355">
        <v>43</v>
      </c>
      <c r="Z33" s="375" t="s">
        <v>162</v>
      </c>
      <c r="AA33" s="374" t="s">
        <v>163</v>
      </c>
      <c r="AB33" s="356" t="s">
        <v>164</v>
      </c>
    </row>
    <row r="34" ht="50" customHeight="1" spans="1:28">
      <c r="A34" s="355">
        <v>28</v>
      </c>
      <c r="B34" s="356" t="s">
        <v>165</v>
      </c>
      <c r="C34" s="355" t="s">
        <v>37</v>
      </c>
      <c r="D34" s="355" t="s">
        <v>97</v>
      </c>
      <c r="E34" s="355" t="s">
        <v>39</v>
      </c>
      <c r="F34" s="355" t="s">
        <v>40</v>
      </c>
      <c r="G34" s="355"/>
      <c r="H34" s="355" t="s">
        <v>42</v>
      </c>
      <c r="I34" s="355" t="s">
        <v>58</v>
      </c>
      <c r="J34" s="355" t="s">
        <v>44</v>
      </c>
      <c r="K34" s="355" t="s">
        <v>65</v>
      </c>
      <c r="L34" s="355">
        <v>21008</v>
      </c>
      <c r="M34" s="355">
        <v>20871</v>
      </c>
      <c r="N34" s="355">
        <v>137</v>
      </c>
      <c r="O34" s="355">
        <v>0</v>
      </c>
      <c r="P34" s="363">
        <v>5000</v>
      </c>
      <c r="Q34" s="355">
        <v>5000</v>
      </c>
      <c r="R34" s="355">
        <v>0</v>
      </c>
      <c r="S34" s="355">
        <v>0</v>
      </c>
      <c r="T34" s="355">
        <v>5568</v>
      </c>
      <c r="U34" s="372">
        <v>4100</v>
      </c>
      <c r="V34" s="38">
        <v>5451</v>
      </c>
      <c r="W34" s="355">
        <v>5451</v>
      </c>
      <c r="X34" s="355">
        <v>0</v>
      </c>
      <c r="Y34" s="355">
        <v>0</v>
      </c>
      <c r="Z34" s="375" t="s">
        <v>166</v>
      </c>
      <c r="AA34" s="374" t="s">
        <v>167</v>
      </c>
      <c r="AB34" s="356" t="s">
        <v>168</v>
      </c>
    </row>
    <row r="35" ht="50" customHeight="1" spans="1:28">
      <c r="A35" s="355">
        <v>29</v>
      </c>
      <c r="B35" s="356" t="s">
        <v>169</v>
      </c>
      <c r="C35" s="355" t="s">
        <v>37</v>
      </c>
      <c r="D35" s="355" t="s">
        <v>57</v>
      </c>
      <c r="E35" s="355" t="s">
        <v>39</v>
      </c>
      <c r="F35" s="355" t="s">
        <v>40</v>
      </c>
      <c r="G35" s="355"/>
      <c r="H35" s="355" t="s">
        <v>42</v>
      </c>
      <c r="I35" s="355" t="s">
        <v>58</v>
      </c>
      <c r="J35" s="355" t="s">
        <v>44</v>
      </c>
      <c r="K35" s="355" t="s">
        <v>107</v>
      </c>
      <c r="L35" s="355">
        <v>19625</v>
      </c>
      <c r="M35" s="355">
        <v>18825</v>
      </c>
      <c r="N35" s="355">
        <v>800</v>
      </c>
      <c r="O35" s="355">
        <v>0</v>
      </c>
      <c r="P35" s="363">
        <v>2500</v>
      </c>
      <c r="Q35" s="355">
        <v>2500</v>
      </c>
      <c r="R35" s="355">
        <v>0</v>
      </c>
      <c r="S35" s="355">
        <v>0</v>
      </c>
      <c r="T35" s="355">
        <v>8985</v>
      </c>
      <c r="U35" s="372">
        <v>2300</v>
      </c>
      <c r="V35" s="38">
        <v>5358</v>
      </c>
      <c r="W35" s="355">
        <v>5358</v>
      </c>
      <c r="X35" s="355">
        <v>0</v>
      </c>
      <c r="Y35" s="355">
        <v>0</v>
      </c>
      <c r="Z35" s="375" t="s">
        <v>170</v>
      </c>
      <c r="AA35" s="374" t="s">
        <v>171</v>
      </c>
      <c r="AB35" s="356" t="s">
        <v>172</v>
      </c>
    </row>
    <row r="36" ht="50" customHeight="1" spans="1:28">
      <c r="A36" s="355">
        <v>30</v>
      </c>
      <c r="B36" s="356" t="s">
        <v>173</v>
      </c>
      <c r="C36" s="355" t="s">
        <v>64</v>
      </c>
      <c r="D36" s="355" t="s">
        <v>121</v>
      </c>
      <c r="E36" s="355" t="s">
        <v>39</v>
      </c>
      <c r="F36" s="355" t="s">
        <v>40</v>
      </c>
      <c r="G36" s="355"/>
      <c r="H36" s="355" t="s">
        <v>42</v>
      </c>
      <c r="I36" s="355" t="s">
        <v>43</v>
      </c>
      <c r="J36" s="355" t="s">
        <v>44</v>
      </c>
      <c r="K36" s="355" t="s">
        <v>107</v>
      </c>
      <c r="L36" s="355">
        <v>1216635</v>
      </c>
      <c r="M36" s="355">
        <v>217635</v>
      </c>
      <c r="N36" s="355">
        <v>996000</v>
      </c>
      <c r="O36" s="355">
        <v>3000</v>
      </c>
      <c r="P36" s="363">
        <v>530000</v>
      </c>
      <c r="Q36" s="355">
        <v>80000</v>
      </c>
      <c r="R36" s="355">
        <v>450000</v>
      </c>
      <c r="S36" s="355">
        <v>0</v>
      </c>
      <c r="T36" s="355">
        <v>280272</v>
      </c>
      <c r="U36" s="372">
        <v>397494</v>
      </c>
      <c r="V36" s="38">
        <v>812453</v>
      </c>
      <c r="W36" s="355">
        <v>96725</v>
      </c>
      <c r="X36" s="355">
        <v>715728</v>
      </c>
      <c r="Y36" s="355">
        <v>0</v>
      </c>
      <c r="Z36" s="375" t="s">
        <v>174</v>
      </c>
      <c r="AA36" s="374" t="s">
        <v>175</v>
      </c>
      <c r="AB36" s="356" t="s">
        <v>176</v>
      </c>
    </row>
    <row r="37" ht="50" customHeight="1" spans="1:28">
      <c r="A37" s="355">
        <v>31</v>
      </c>
      <c r="B37" s="356" t="s">
        <v>177</v>
      </c>
      <c r="C37" s="355" t="s">
        <v>37</v>
      </c>
      <c r="D37" s="355" t="s">
        <v>38</v>
      </c>
      <c r="E37" s="355" t="s">
        <v>39</v>
      </c>
      <c r="F37" s="355" t="s">
        <v>40</v>
      </c>
      <c r="G37" s="355"/>
      <c r="H37" s="355" t="s">
        <v>42</v>
      </c>
      <c r="I37" s="355" t="s">
        <v>58</v>
      </c>
      <c r="J37" s="355" t="s">
        <v>44</v>
      </c>
      <c r="K37" s="355" t="s">
        <v>52</v>
      </c>
      <c r="L37" s="355">
        <v>17149</v>
      </c>
      <c r="M37" s="355">
        <v>17149</v>
      </c>
      <c r="N37" s="355">
        <v>0</v>
      </c>
      <c r="O37" s="355">
        <v>0</v>
      </c>
      <c r="P37" s="363">
        <v>3000</v>
      </c>
      <c r="Q37" s="355">
        <v>3000</v>
      </c>
      <c r="R37" s="355">
        <v>0</v>
      </c>
      <c r="S37" s="355">
        <v>0</v>
      </c>
      <c r="T37" s="355">
        <v>6925</v>
      </c>
      <c r="U37" s="372">
        <v>2400</v>
      </c>
      <c r="V37" s="38">
        <v>3925</v>
      </c>
      <c r="W37" s="355">
        <v>3925</v>
      </c>
      <c r="X37" s="355">
        <v>0</v>
      </c>
      <c r="Y37" s="355">
        <v>0</v>
      </c>
      <c r="Z37" s="375" t="s">
        <v>178</v>
      </c>
      <c r="AA37" s="374" t="s">
        <v>179</v>
      </c>
      <c r="AB37" s="356" t="s">
        <v>180</v>
      </c>
    </row>
    <row r="38" ht="50" customHeight="1" spans="1:28">
      <c r="A38" s="355">
        <v>32</v>
      </c>
      <c r="B38" s="358" t="s">
        <v>181</v>
      </c>
      <c r="C38" s="355" t="s">
        <v>37</v>
      </c>
      <c r="D38" s="355" t="s">
        <v>121</v>
      </c>
      <c r="E38" s="355" t="s">
        <v>39</v>
      </c>
      <c r="F38" s="355" t="s">
        <v>40</v>
      </c>
      <c r="G38" s="355"/>
      <c r="H38" s="355" t="s">
        <v>42</v>
      </c>
      <c r="I38" s="355" t="s">
        <v>43</v>
      </c>
      <c r="J38" s="355" t="s">
        <v>44</v>
      </c>
      <c r="K38" s="355" t="s">
        <v>107</v>
      </c>
      <c r="L38" s="355">
        <v>86175</v>
      </c>
      <c r="M38" s="355">
        <v>81230</v>
      </c>
      <c r="N38" s="355">
        <v>300</v>
      </c>
      <c r="O38" s="355">
        <v>4645</v>
      </c>
      <c r="P38" s="363">
        <v>4000</v>
      </c>
      <c r="Q38" s="355">
        <v>4000</v>
      </c>
      <c r="R38" s="355">
        <v>0</v>
      </c>
      <c r="S38" s="355">
        <v>0</v>
      </c>
      <c r="T38" s="355">
        <v>30891</v>
      </c>
      <c r="U38" s="372">
        <v>4000</v>
      </c>
      <c r="V38" s="38">
        <v>11904</v>
      </c>
      <c r="W38" s="355">
        <v>11904</v>
      </c>
      <c r="X38" s="355">
        <v>0</v>
      </c>
      <c r="Y38" s="355">
        <v>0</v>
      </c>
      <c r="Z38" s="375" t="s">
        <v>182</v>
      </c>
      <c r="AA38" s="374" t="s">
        <v>182</v>
      </c>
      <c r="AB38" s="356" t="s">
        <v>183</v>
      </c>
    </row>
    <row r="39" ht="50" customHeight="1" spans="1:28">
      <c r="A39" s="355">
        <v>33</v>
      </c>
      <c r="B39" s="356" t="s">
        <v>184</v>
      </c>
      <c r="C39" s="355" t="s">
        <v>64</v>
      </c>
      <c r="D39" s="355" t="s">
        <v>38</v>
      </c>
      <c r="E39" s="355" t="s">
        <v>39</v>
      </c>
      <c r="F39" s="355" t="s">
        <v>40</v>
      </c>
      <c r="G39" s="355"/>
      <c r="H39" s="355" t="s">
        <v>42</v>
      </c>
      <c r="I39" s="355" t="s">
        <v>43</v>
      </c>
      <c r="J39" s="355" t="s">
        <v>44</v>
      </c>
      <c r="K39" s="355" t="s">
        <v>185</v>
      </c>
      <c r="L39" s="355">
        <v>200000</v>
      </c>
      <c r="M39" s="355">
        <v>150000</v>
      </c>
      <c r="N39" s="355">
        <v>50000</v>
      </c>
      <c r="O39" s="355">
        <v>0</v>
      </c>
      <c r="P39" s="363">
        <v>10000</v>
      </c>
      <c r="Q39" s="355">
        <v>10000</v>
      </c>
      <c r="R39" s="355">
        <v>0</v>
      </c>
      <c r="S39" s="355">
        <v>0</v>
      </c>
      <c r="T39" s="355">
        <v>118771</v>
      </c>
      <c r="U39" s="372">
        <v>7300</v>
      </c>
      <c r="V39" s="38">
        <v>7300</v>
      </c>
      <c r="W39" s="355">
        <v>7300</v>
      </c>
      <c r="X39" s="355">
        <v>0</v>
      </c>
      <c r="Y39" s="355">
        <v>0</v>
      </c>
      <c r="Z39" s="375" t="s">
        <v>130</v>
      </c>
      <c r="AA39" s="374" t="s">
        <v>186</v>
      </c>
      <c r="AB39" s="356" t="s">
        <v>187</v>
      </c>
    </row>
    <row r="40" ht="50" customHeight="1" spans="1:28">
      <c r="A40" s="355">
        <v>34</v>
      </c>
      <c r="B40" s="356" t="s">
        <v>188</v>
      </c>
      <c r="C40" s="355" t="s">
        <v>64</v>
      </c>
      <c r="D40" s="355" t="s">
        <v>57</v>
      </c>
      <c r="E40" s="355" t="s">
        <v>128</v>
      </c>
      <c r="F40" s="355" t="s">
        <v>40</v>
      </c>
      <c r="G40" s="355"/>
      <c r="H40" s="355" t="s">
        <v>42</v>
      </c>
      <c r="I40" s="355" t="s">
        <v>51</v>
      </c>
      <c r="J40" s="355" t="s">
        <v>44</v>
      </c>
      <c r="K40" s="355" t="s">
        <v>189</v>
      </c>
      <c r="L40" s="355">
        <v>800000</v>
      </c>
      <c r="M40" s="355">
        <v>0</v>
      </c>
      <c r="N40" s="355">
        <v>800000</v>
      </c>
      <c r="O40" s="355">
        <v>0</v>
      </c>
      <c r="P40" s="363">
        <v>2500</v>
      </c>
      <c r="Q40" s="355">
        <v>0</v>
      </c>
      <c r="R40" s="355">
        <v>2500</v>
      </c>
      <c r="S40" s="355">
        <v>0</v>
      </c>
      <c r="T40" s="355">
        <v>9200</v>
      </c>
      <c r="U40" s="372">
        <v>2030</v>
      </c>
      <c r="V40" s="38">
        <v>17201</v>
      </c>
      <c r="W40" s="355">
        <v>0</v>
      </c>
      <c r="X40" s="355">
        <v>17201</v>
      </c>
      <c r="Y40" s="355">
        <v>0</v>
      </c>
      <c r="Z40" s="375" t="s">
        <v>190</v>
      </c>
      <c r="AA40" s="374" t="s">
        <v>191</v>
      </c>
      <c r="AB40" s="356" t="s">
        <v>192</v>
      </c>
    </row>
    <row r="41" s="344" customFormat="1" ht="50" customHeight="1" spans="1:28">
      <c r="A41" s="359" t="s">
        <v>193</v>
      </c>
      <c r="B41" s="360" t="s">
        <v>194</v>
      </c>
      <c r="C41" s="359"/>
      <c r="D41" s="359"/>
      <c r="E41" s="359"/>
      <c r="F41" s="359"/>
      <c r="G41" s="359"/>
      <c r="H41" s="359"/>
      <c r="I41" s="359"/>
      <c r="J41" s="359"/>
      <c r="K41" s="359"/>
      <c r="L41" s="359">
        <f>SUM(L42:L76)</f>
        <v>10935524</v>
      </c>
      <c r="M41" s="359">
        <f t="shared" ref="M41:AB41" si="2">SUM(M42:M76)</f>
        <v>8791364</v>
      </c>
      <c r="N41" s="359">
        <f t="shared" si="2"/>
        <v>1987133</v>
      </c>
      <c r="O41" s="359">
        <f t="shared" si="2"/>
        <v>157027</v>
      </c>
      <c r="P41" s="359">
        <f t="shared" si="2"/>
        <v>1352496</v>
      </c>
      <c r="Q41" s="359">
        <f t="shared" si="2"/>
        <v>1054142</v>
      </c>
      <c r="R41" s="359">
        <f t="shared" si="2"/>
        <v>238500</v>
      </c>
      <c r="S41" s="359">
        <f t="shared" si="2"/>
        <v>59854</v>
      </c>
      <c r="T41" s="359">
        <f t="shared" si="2"/>
        <v>4711034</v>
      </c>
      <c r="U41" s="359">
        <f t="shared" si="2"/>
        <v>932041</v>
      </c>
      <c r="V41" s="359">
        <f t="shared" si="2"/>
        <v>1107742</v>
      </c>
      <c r="W41" s="359">
        <f t="shared" si="2"/>
        <v>866066</v>
      </c>
      <c r="X41" s="359">
        <f t="shared" si="2"/>
        <v>205113</v>
      </c>
      <c r="Y41" s="359">
        <f t="shared" si="2"/>
        <v>36563</v>
      </c>
      <c r="Z41" s="375">
        <f>V41/U41</f>
        <v>1.18851209335212</v>
      </c>
      <c r="AA41" s="374">
        <f>V41/P41</f>
        <v>0.819035324318889</v>
      </c>
      <c r="AB41" s="360"/>
    </row>
    <row r="42" ht="50" customHeight="1" spans="1:28">
      <c r="A42" s="355">
        <v>1</v>
      </c>
      <c r="B42" s="356" t="s">
        <v>195</v>
      </c>
      <c r="C42" s="355" t="s">
        <v>64</v>
      </c>
      <c r="D42" s="355" t="s">
        <v>196</v>
      </c>
      <c r="E42" s="355" t="s">
        <v>39</v>
      </c>
      <c r="F42" s="355" t="s">
        <v>50</v>
      </c>
      <c r="G42" s="355"/>
      <c r="H42" s="355" t="s">
        <v>197</v>
      </c>
      <c r="I42" s="355" t="s">
        <v>43</v>
      </c>
      <c r="J42" s="355" t="s">
        <v>44</v>
      </c>
      <c r="K42" s="355" t="s">
        <v>198</v>
      </c>
      <c r="L42" s="355">
        <v>130000</v>
      </c>
      <c r="M42" s="355">
        <v>95000</v>
      </c>
      <c r="N42" s="355">
        <v>0</v>
      </c>
      <c r="O42" s="355">
        <v>35000</v>
      </c>
      <c r="P42" s="363">
        <v>30000</v>
      </c>
      <c r="Q42" s="355">
        <v>14500</v>
      </c>
      <c r="R42" s="355">
        <v>0</v>
      </c>
      <c r="S42" s="355">
        <v>15500</v>
      </c>
      <c r="T42" s="355">
        <v>0</v>
      </c>
      <c r="U42" s="372">
        <v>18000</v>
      </c>
      <c r="V42" s="38">
        <v>27359</v>
      </c>
      <c r="W42" s="355">
        <v>27359</v>
      </c>
      <c r="X42" s="355">
        <v>0</v>
      </c>
      <c r="Y42" s="355">
        <v>0</v>
      </c>
      <c r="Z42" s="375" t="s">
        <v>199</v>
      </c>
      <c r="AA42" s="374" t="s">
        <v>200</v>
      </c>
      <c r="AB42" s="356" t="s">
        <v>201</v>
      </c>
    </row>
    <row r="43" ht="50" customHeight="1" spans="1:28">
      <c r="A43" s="355">
        <v>2</v>
      </c>
      <c r="B43" s="356" t="s">
        <v>202</v>
      </c>
      <c r="C43" s="355" t="s">
        <v>37</v>
      </c>
      <c r="D43" s="355" t="s">
        <v>203</v>
      </c>
      <c r="E43" s="355" t="s">
        <v>39</v>
      </c>
      <c r="F43" s="355" t="s">
        <v>50</v>
      </c>
      <c r="G43" s="355"/>
      <c r="H43" s="355" t="s">
        <v>197</v>
      </c>
      <c r="I43" s="355" t="s">
        <v>51</v>
      </c>
      <c r="J43" s="355" t="s">
        <v>44</v>
      </c>
      <c r="K43" s="355" t="s">
        <v>198</v>
      </c>
      <c r="L43" s="355">
        <v>71121</v>
      </c>
      <c r="M43" s="355">
        <v>51538</v>
      </c>
      <c r="N43" s="355">
        <v>19583</v>
      </c>
      <c r="O43" s="355">
        <v>0</v>
      </c>
      <c r="P43" s="363">
        <v>13000</v>
      </c>
      <c r="Q43" s="355">
        <v>8000</v>
      </c>
      <c r="R43" s="355">
        <v>5000</v>
      </c>
      <c r="S43" s="355">
        <v>0</v>
      </c>
      <c r="T43" s="355">
        <v>0</v>
      </c>
      <c r="U43" s="372">
        <v>9500</v>
      </c>
      <c r="V43" s="38">
        <v>16665</v>
      </c>
      <c r="W43" s="355">
        <v>14665</v>
      </c>
      <c r="X43" s="355">
        <v>2000</v>
      </c>
      <c r="Y43" s="355">
        <v>0</v>
      </c>
      <c r="Z43" s="375" t="s">
        <v>204</v>
      </c>
      <c r="AA43" s="374" t="s">
        <v>205</v>
      </c>
      <c r="AB43" s="356" t="s">
        <v>206</v>
      </c>
    </row>
    <row r="44" ht="50" customHeight="1" spans="1:28">
      <c r="A44" s="355">
        <v>3</v>
      </c>
      <c r="B44" s="356" t="s">
        <v>207</v>
      </c>
      <c r="C44" s="355" t="s">
        <v>64</v>
      </c>
      <c r="D44" s="355" t="s">
        <v>196</v>
      </c>
      <c r="E44" s="355" t="s">
        <v>39</v>
      </c>
      <c r="F44" s="355" t="s">
        <v>40</v>
      </c>
      <c r="G44" s="357" t="s">
        <v>41</v>
      </c>
      <c r="H44" s="355" t="s">
        <v>197</v>
      </c>
      <c r="I44" s="355" t="s">
        <v>43</v>
      </c>
      <c r="J44" s="355" t="s">
        <v>44</v>
      </c>
      <c r="K44" s="355" t="s">
        <v>208</v>
      </c>
      <c r="L44" s="355">
        <v>1300000</v>
      </c>
      <c r="M44" s="355">
        <v>863000</v>
      </c>
      <c r="N44" s="355">
        <v>437000</v>
      </c>
      <c r="O44" s="355">
        <v>0</v>
      </c>
      <c r="P44" s="363">
        <v>100000</v>
      </c>
      <c r="Q44" s="355">
        <v>100000</v>
      </c>
      <c r="R44" s="355">
        <v>0</v>
      </c>
      <c r="S44" s="355">
        <v>0</v>
      </c>
      <c r="T44" s="355">
        <v>1099265</v>
      </c>
      <c r="U44" s="372">
        <v>70000</v>
      </c>
      <c r="V44" s="38">
        <v>66179</v>
      </c>
      <c r="W44" s="355">
        <v>66179</v>
      </c>
      <c r="X44" s="355">
        <v>0</v>
      </c>
      <c r="Y44" s="355">
        <v>0</v>
      </c>
      <c r="Z44" s="375" t="s">
        <v>209</v>
      </c>
      <c r="AA44" s="374" t="s">
        <v>210</v>
      </c>
      <c r="AB44" s="356" t="s">
        <v>211</v>
      </c>
    </row>
    <row r="45" ht="50" customHeight="1" spans="1:28">
      <c r="A45" s="355">
        <v>4</v>
      </c>
      <c r="B45" s="356" t="s">
        <v>212</v>
      </c>
      <c r="C45" s="355" t="s">
        <v>64</v>
      </c>
      <c r="D45" s="355" t="s">
        <v>213</v>
      </c>
      <c r="E45" s="355" t="s">
        <v>39</v>
      </c>
      <c r="F45" s="355" t="s">
        <v>40</v>
      </c>
      <c r="G45" s="355"/>
      <c r="H45" s="355" t="s">
        <v>214</v>
      </c>
      <c r="I45" s="355" t="s">
        <v>51</v>
      </c>
      <c r="J45" s="355" t="s">
        <v>215</v>
      </c>
      <c r="K45" s="355" t="s">
        <v>208</v>
      </c>
      <c r="L45" s="355">
        <v>3222367</v>
      </c>
      <c r="M45" s="355">
        <v>2625938</v>
      </c>
      <c r="N45" s="355">
        <v>596429</v>
      </c>
      <c r="O45" s="355">
        <v>0</v>
      </c>
      <c r="P45" s="363">
        <v>30000</v>
      </c>
      <c r="Q45" s="355">
        <v>30000</v>
      </c>
      <c r="R45" s="355">
        <v>0</v>
      </c>
      <c r="S45" s="355">
        <v>0</v>
      </c>
      <c r="T45" s="355">
        <v>2941751</v>
      </c>
      <c r="U45" s="372">
        <v>22300</v>
      </c>
      <c r="V45" s="38">
        <v>22300</v>
      </c>
      <c r="W45" s="355">
        <v>22300</v>
      </c>
      <c r="X45" s="355">
        <v>0</v>
      </c>
      <c r="Y45" s="355">
        <v>0</v>
      </c>
      <c r="Z45" s="375" t="s">
        <v>130</v>
      </c>
      <c r="AA45" s="374" t="s">
        <v>216</v>
      </c>
      <c r="AB45" s="356" t="s">
        <v>217</v>
      </c>
    </row>
    <row r="46" ht="50" customHeight="1" spans="1:28">
      <c r="A46" s="355">
        <v>5</v>
      </c>
      <c r="B46" s="356" t="s">
        <v>218</v>
      </c>
      <c r="C46" s="355" t="s">
        <v>64</v>
      </c>
      <c r="D46" s="355" t="s">
        <v>213</v>
      </c>
      <c r="E46" s="355" t="s">
        <v>39</v>
      </c>
      <c r="F46" s="355" t="s">
        <v>40</v>
      </c>
      <c r="G46" s="355"/>
      <c r="H46" s="355" t="s">
        <v>214</v>
      </c>
      <c r="I46" s="355" t="s">
        <v>43</v>
      </c>
      <c r="J46" s="355" t="s">
        <v>44</v>
      </c>
      <c r="K46" s="355" t="s">
        <v>65</v>
      </c>
      <c r="L46" s="355">
        <v>287800</v>
      </c>
      <c r="M46" s="355">
        <v>206100</v>
      </c>
      <c r="N46" s="355">
        <v>81700</v>
      </c>
      <c r="O46" s="355">
        <v>0</v>
      </c>
      <c r="P46" s="363">
        <v>90000</v>
      </c>
      <c r="Q46" s="355">
        <v>60000</v>
      </c>
      <c r="R46" s="355">
        <v>30000</v>
      </c>
      <c r="S46" s="355">
        <v>0</v>
      </c>
      <c r="T46" s="355">
        <v>75562</v>
      </c>
      <c r="U46" s="372">
        <v>65500</v>
      </c>
      <c r="V46" s="38">
        <v>74600</v>
      </c>
      <c r="W46" s="355">
        <v>52100</v>
      </c>
      <c r="X46" s="355">
        <v>22500</v>
      </c>
      <c r="Y46" s="355">
        <v>0</v>
      </c>
      <c r="Z46" s="375" t="s">
        <v>219</v>
      </c>
      <c r="AA46" s="374" t="s">
        <v>220</v>
      </c>
      <c r="AB46" s="356" t="s">
        <v>221</v>
      </c>
    </row>
    <row r="47" ht="50" customHeight="1" spans="1:28">
      <c r="A47" s="355">
        <v>6</v>
      </c>
      <c r="B47" s="356" t="s">
        <v>222</v>
      </c>
      <c r="C47" s="355" t="s">
        <v>64</v>
      </c>
      <c r="D47" s="355" t="s">
        <v>38</v>
      </c>
      <c r="E47" s="355" t="s">
        <v>39</v>
      </c>
      <c r="F47" s="355" t="s">
        <v>50</v>
      </c>
      <c r="G47" s="355"/>
      <c r="H47" s="355" t="s">
        <v>223</v>
      </c>
      <c r="I47" s="355" t="s">
        <v>58</v>
      </c>
      <c r="J47" s="355" t="s">
        <v>44</v>
      </c>
      <c r="K47" s="355" t="s">
        <v>224</v>
      </c>
      <c r="L47" s="355">
        <v>21625</v>
      </c>
      <c r="M47" s="355">
        <v>8650</v>
      </c>
      <c r="N47" s="355">
        <v>0</v>
      </c>
      <c r="O47" s="355">
        <v>12975</v>
      </c>
      <c r="P47" s="363">
        <v>21625</v>
      </c>
      <c r="Q47" s="355">
        <v>8650</v>
      </c>
      <c r="R47" s="355">
        <v>0</v>
      </c>
      <c r="S47" s="355">
        <v>12975</v>
      </c>
      <c r="T47" s="355">
        <v>0</v>
      </c>
      <c r="U47" s="372">
        <v>12200</v>
      </c>
      <c r="V47" s="38">
        <v>12200</v>
      </c>
      <c r="W47" s="355">
        <v>4880</v>
      </c>
      <c r="X47" s="355">
        <v>0</v>
      </c>
      <c r="Y47" s="355">
        <v>7320</v>
      </c>
      <c r="Z47" s="375" t="s">
        <v>130</v>
      </c>
      <c r="AA47" s="374" t="s">
        <v>225</v>
      </c>
      <c r="AB47" s="356" t="s">
        <v>226</v>
      </c>
    </row>
    <row r="48" ht="50" customHeight="1" spans="1:28">
      <c r="A48" s="355">
        <v>7</v>
      </c>
      <c r="B48" s="356" t="s">
        <v>227</v>
      </c>
      <c r="C48" s="355" t="s">
        <v>64</v>
      </c>
      <c r="D48" s="355" t="s">
        <v>38</v>
      </c>
      <c r="E48" s="355" t="s">
        <v>87</v>
      </c>
      <c r="F48" s="355" t="s">
        <v>50</v>
      </c>
      <c r="G48" s="355"/>
      <c r="H48" s="355" t="s">
        <v>223</v>
      </c>
      <c r="I48" s="355" t="s">
        <v>58</v>
      </c>
      <c r="J48" s="355" t="s">
        <v>228</v>
      </c>
      <c r="K48" s="355" t="s">
        <v>198</v>
      </c>
      <c r="L48" s="355">
        <v>47500</v>
      </c>
      <c r="M48" s="355">
        <v>47500</v>
      </c>
      <c r="N48" s="355">
        <v>0</v>
      </c>
      <c r="O48" s="355">
        <v>0</v>
      </c>
      <c r="P48" s="363">
        <v>1000</v>
      </c>
      <c r="Q48" s="355">
        <v>1000</v>
      </c>
      <c r="R48" s="355">
        <v>0</v>
      </c>
      <c r="S48" s="355">
        <v>0</v>
      </c>
      <c r="T48" s="355">
        <v>0</v>
      </c>
      <c r="U48" s="372">
        <v>730</v>
      </c>
      <c r="V48" s="38">
        <v>730</v>
      </c>
      <c r="W48" s="355">
        <v>730</v>
      </c>
      <c r="X48" s="355">
        <v>0</v>
      </c>
      <c r="Y48" s="355">
        <v>0</v>
      </c>
      <c r="Z48" s="375" t="s">
        <v>130</v>
      </c>
      <c r="AA48" s="374" t="s">
        <v>186</v>
      </c>
      <c r="AB48" s="356" t="s">
        <v>229</v>
      </c>
    </row>
    <row r="49" ht="50" customHeight="1" spans="1:28">
      <c r="A49" s="355">
        <v>8</v>
      </c>
      <c r="B49" s="356" t="s">
        <v>230</v>
      </c>
      <c r="C49" s="355" t="s">
        <v>64</v>
      </c>
      <c r="D49" s="355" t="s">
        <v>38</v>
      </c>
      <c r="E49" s="355" t="s">
        <v>39</v>
      </c>
      <c r="F49" s="355" t="s">
        <v>40</v>
      </c>
      <c r="G49" s="355"/>
      <c r="H49" s="355" t="s">
        <v>223</v>
      </c>
      <c r="I49" s="355" t="s">
        <v>58</v>
      </c>
      <c r="J49" s="355" t="s">
        <v>228</v>
      </c>
      <c r="K49" s="355" t="s">
        <v>231</v>
      </c>
      <c r="L49" s="355">
        <v>190802</v>
      </c>
      <c r="M49" s="355">
        <v>190802</v>
      </c>
      <c r="N49" s="355">
        <v>0</v>
      </c>
      <c r="O49" s="355">
        <v>0</v>
      </c>
      <c r="P49" s="363">
        <v>18036</v>
      </c>
      <c r="Q49" s="355">
        <v>18036</v>
      </c>
      <c r="R49" s="355">
        <v>0</v>
      </c>
      <c r="S49" s="355">
        <v>0</v>
      </c>
      <c r="T49" s="355">
        <v>5015</v>
      </c>
      <c r="U49" s="372">
        <v>12936</v>
      </c>
      <c r="V49" s="38">
        <v>12936</v>
      </c>
      <c r="W49" s="355">
        <v>12936</v>
      </c>
      <c r="X49" s="355">
        <v>0</v>
      </c>
      <c r="Y49" s="355">
        <v>0</v>
      </c>
      <c r="Z49" s="375" t="s">
        <v>130</v>
      </c>
      <c r="AA49" s="374" t="s">
        <v>232</v>
      </c>
      <c r="AB49" s="356" t="s">
        <v>233</v>
      </c>
    </row>
    <row r="50" ht="50" customHeight="1" spans="1:28">
      <c r="A50" s="355">
        <v>9</v>
      </c>
      <c r="B50" s="356" t="s">
        <v>234</v>
      </c>
      <c r="C50" s="355" t="s">
        <v>64</v>
      </c>
      <c r="D50" s="355" t="s">
        <v>38</v>
      </c>
      <c r="E50" s="355" t="s">
        <v>39</v>
      </c>
      <c r="F50" s="355" t="s">
        <v>50</v>
      </c>
      <c r="G50" s="355"/>
      <c r="H50" s="355" t="s">
        <v>235</v>
      </c>
      <c r="I50" s="355" t="s">
        <v>43</v>
      </c>
      <c r="J50" s="355" t="s">
        <v>44</v>
      </c>
      <c r="K50" s="355" t="s">
        <v>52</v>
      </c>
      <c r="L50" s="355">
        <v>61332</v>
      </c>
      <c r="M50" s="355">
        <v>55000</v>
      </c>
      <c r="N50" s="355">
        <v>6332</v>
      </c>
      <c r="O50" s="355">
        <v>0</v>
      </c>
      <c r="P50" s="363">
        <v>15000</v>
      </c>
      <c r="Q50" s="355">
        <v>15000</v>
      </c>
      <c r="R50" s="355">
        <v>0</v>
      </c>
      <c r="S50" s="355">
        <v>0</v>
      </c>
      <c r="T50" s="355">
        <v>19622</v>
      </c>
      <c r="U50" s="372">
        <v>10400</v>
      </c>
      <c r="V50" s="38">
        <v>17695</v>
      </c>
      <c r="W50" s="355">
        <v>17695</v>
      </c>
      <c r="X50" s="355">
        <v>0</v>
      </c>
      <c r="Y50" s="355">
        <v>0</v>
      </c>
      <c r="Z50" s="375" t="s">
        <v>236</v>
      </c>
      <c r="AA50" s="374" t="s">
        <v>237</v>
      </c>
      <c r="AB50" s="356" t="s">
        <v>238</v>
      </c>
    </row>
    <row r="51" ht="50" customHeight="1" spans="1:28">
      <c r="A51" s="355">
        <v>10</v>
      </c>
      <c r="B51" s="358" t="s">
        <v>239</v>
      </c>
      <c r="C51" s="355" t="s">
        <v>64</v>
      </c>
      <c r="D51" s="355" t="s">
        <v>240</v>
      </c>
      <c r="E51" s="355" t="s">
        <v>39</v>
      </c>
      <c r="F51" s="355" t="s">
        <v>40</v>
      </c>
      <c r="G51" s="355"/>
      <c r="H51" s="355" t="s">
        <v>235</v>
      </c>
      <c r="I51" s="355" t="s">
        <v>43</v>
      </c>
      <c r="J51" s="355" t="s">
        <v>44</v>
      </c>
      <c r="K51" s="355" t="s">
        <v>107</v>
      </c>
      <c r="L51" s="355">
        <v>28016</v>
      </c>
      <c r="M51" s="355">
        <v>22569</v>
      </c>
      <c r="N51" s="355">
        <v>3547</v>
      </c>
      <c r="O51" s="355">
        <v>1900</v>
      </c>
      <c r="P51" s="363">
        <v>3200</v>
      </c>
      <c r="Q51" s="355">
        <v>3200</v>
      </c>
      <c r="R51" s="355">
        <v>0</v>
      </c>
      <c r="S51" s="355">
        <v>0</v>
      </c>
      <c r="T51" s="355">
        <v>15000</v>
      </c>
      <c r="U51" s="372">
        <v>3200</v>
      </c>
      <c r="V51" s="38">
        <v>5734</v>
      </c>
      <c r="W51" s="355">
        <v>5734</v>
      </c>
      <c r="X51" s="355">
        <v>0</v>
      </c>
      <c r="Y51" s="355">
        <v>0</v>
      </c>
      <c r="Z51" s="375" t="s">
        <v>241</v>
      </c>
      <c r="AA51" s="374" t="s">
        <v>241</v>
      </c>
      <c r="AB51" s="356" t="s">
        <v>242</v>
      </c>
    </row>
    <row r="52" ht="50" customHeight="1" spans="1:28">
      <c r="A52" s="355">
        <v>11</v>
      </c>
      <c r="B52" s="356" t="s">
        <v>243</v>
      </c>
      <c r="C52" s="355" t="s">
        <v>64</v>
      </c>
      <c r="D52" s="355" t="s">
        <v>244</v>
      </c>
      <c r="E52" s="355" t="s">
        <v>39</v>
      </c>
      <c r="F52" s="355" t="s">
        <v>40</v>
      </c>
      <c r="G52" s="355"/>
      <c r="H52" s="355" t="s">
        <v>245</v>
      </c>
      <c r="I52" s="355" t="s">
        <v>51</v>
      </c>
      <c r="J52" s="355" t="s">
        <v>246</v>
      </c>
      <c r="K52" s="355" t="s">
        <v>247</v>
      </c>
      <c r="L52" s="355">
        <v>336915</v>
      </c>
      <c r="M52" s="355">
        <v>315194</v>
      </c>
      <c r="N52" s="355">
        <v>21721</v>
      </c>
      <c r="O52" s="355">
        <v>0</v>
      </c>
      <c r="P52" s="365">
        <v>2640</v>
      </c>
      <c r="Q52" s="366">
        <v>2640</v>
      </c>
      <c r="R52" s="355">
        <v>0</v>
      </c>
      <c r="S52" s="355">
        <v>0</v>
      </c>
      <c r="T52" s="355">
        <v>5753</v>
      </c>
      <c r="U52" s="372">
        <v>2640</v>
      </c>
      <c r="V52" s="38">
        <v>2671</v>
      </c>
      <c r="W52" s="355">
        <v>2671</v>
      </c>
      <c r="X52" s="355">
        <v>0</v>
      </c>
      <c r="Y52" s="355">
        <v>0</v>
      </c>
      <c r="Z52" s="375" t="s">
        <v>248</v>
      </c>
      <c r="AA52" s="374" t="s">
        <v>248</v>
      </c>
      <c r="AB52" s="356" t="s">
        <v>249</v>
      </c>
    </row>
    <row r="53" ht="50" customHeight="1" spans="1:28">
      <c r="A53" s="355">
        <v>12</v>
      </c>
      <c r="B53" s="356" t="s">
        <v>250</v>
      </c>
      <c r="C53" s="355" t="s">
        <v>37</v>
      </c>
      <c r="D53" s="355" t="s">
        <v>121</v>
      </c>
      <c r="E53" s="355" t="s">
        <v>87</v>
      </c>
      <c r="F53" s="355" t="s">
        <v>50</v>
      </c>
      <c r="G53" s="355"/>
      <c r="H53" s="355" t="s">
        <v>251</v>
      </c>
      <c r="I53" s="355" t="s">
        <v>58</v>
      </c>
      <c r="J53" s="355" t="s">
        <v>44</v>
      </c>
      <c r="K53" s="355" t="s">
        <v>252</v>
      </c>
      <c r="L53" s="355">
        <v>52008</v>
      </c>
      <c r="M53" s="355">
        <v>52008</v>
      </c>
      <c r="N53" s="355">
        <v>0</v>
      </c>
      <c r="O53" s="355">
        <v>0</v>
      </c>
      <c r="P53" s="363">
        <v>4000</v>
      </c>
      <c r="Q53" s="355">
        <v>4000</v>
      </c>
      <c r="R53" s="355">
        <v>0</v>
      </c>
      <c r="S53" s="355">
        <v>0</v>
      </c>
      <c r="T53" s="355">
        <v>0</v>
      </c>
      <c r="U53" s="372">
        <v>2500</v>
      </c>
      <c r="V53" s="38">
        <v>32210</v>
      </c>
      <c r="W53" s="355">
        <v>2500</v>
      </c>
      <c r="X53" s="355">
        <v>29710</v>
      </c>
      <c r="Y53" s="355">
        <v>0</v>
      </c>
      <c r="Z53" s="375" t="s">
        <v>253</v>
      </c>
      <c r="AA53" s="374" t="s">
        <v>254</v>
      </c>
      <c r="AB53" s="356" t="s">
        <v>255</v>
      </c>
    </row>
    <row r="54" ht="50" customHeight="1" spans="1:28">
      <c r="A54" s="355">
        <v>13</v>
      </c>
      <c r="B54" s="356" t="s">
        <v>256</v>
      </c>
      <c r="C54" s="355" t="s">
        <v>64</v>
      </c>
      <c r="D54" s="355" t="s">
        <v>121</v>
      </c>
      <c r="E54" s="355" t="s">
        <v>87</v>
      </c>
      <c r="F54" s="355" t="s">
        <v>50</v>
      </c>
      <c r="G54" s="357" t="s">
        <v>41</v>
      </c>
      <c r="H54" s="355" t="s">
        <v>251</v>
      </c>
      <c r="I54" s="355" t="s">
        <v>43</v>
      </c>
      <c r="J54" s="355" t="s">
        <v>44</v>
      </c>
      <c r="K54" s="355" t="s">
        <v>252</v>
      </c>
      <c r="L54" s="355">
        <v>551000</v>
      </c>
      <c r="M54" s="355">
        <v>463500</v>
      </c>
      <c r="N54" s="355">
        <v>87500</v>
      </c>
      <c r="O54" s="355">
        <v>0</v>
      </c>
      <c r="P54" s="363">
        <v>75400</v>
      </c>
      <c r="Q54" s="355">
        <v>5400</v>
      </c>
      <c r="R54" s="355">
        <v>70000</v>
      </c>
      <c r="S54" s="355">
        <v>0</v>
      </c>
      <c r="T54" s="355">
        <v>17500</v>
      </c>
      <c r="U54" s="372">
        <v>3200</v>
      </c>
      <c r="V54" s="38">
        <v>29800</v>
      </c>
      <c r="W54" s="355">
        <v>4200</v>
      </c>
      <c r="X54" s="355">
        <v>25600</v>
      </c>
      <c r="Y54" s="355">
        <v>0</v>
      </c>
      <c r="Z54" s="375" t="s">
        <v>257</v>
      </c>
      <c r="AA54" s="374" t="s">
        <v>258</v>
      </c>
      <c r="AB54" s="356" t="s">
        <v>259</v>
      </c>
    </row>
    <row r="55" ht="50" customHeight="1" spans="1:28">
      <c r="A55" s="355">
        <v>14</v>
      </c>
      <c r="B55" s="356" t="s">
        <v>260</v>
      </c>
      <c r="C55" s="355" t="s">
        <v>64</v>
      </c>
      <c r="D55" s="355" t="s">
        <v>97</v>
      </c>
      <c r="E55" s="355" t="s">
        <v>87</v>
      </c>
      <c r="F55" s="355" t="s">
        <v>50</v>
      </c>
      <c r="G55" s="355"/>
      <c r="H55" s="355" t="s">
        <v>251</v>
      </c>
      <c r="I55" s="355" t="s">
        <v>43</v>
      </c>
      <c r="J55" s="355" t="s">
        <v>44</v>
      </c>
      <c r="K55" s="355" t="s">
        <v>252</v>
      </c>
      <c r="L55" s="355">
        <v>110000</v>
      </c>
      <c r="M55" s="355">
        <v>60000</v>
      </c>
      <c r="N55" s="355">
        <v>35300</v>
      </c>
      <c r="O55" s="355">
        <v>14700</v>
      </c>
      <c r="P55" s="363">
        <v>3000</v>
      </c>
      <c r="Q55" s="355">
        <v>3000</v>
      </c>
      <c r="R55" s="355">
        <v>0</v>
      </c>
      <c r="S55" s="355">
        <v>0</v>
      </c>
      <c r="T55" s="355">
        <v>0</v>
      </c>
      <c r="U55" s="372">
        <v>500</v>
      </c>
      <c r="V55" s="38">
        <v>35959</v>
      </c>
      <c r="W55" s="355">
        <v>659</v>
      </c>
      <c r="X55" s="355">
        <v>35300</v>
      </c>
      <c r="Y55" s="355">
        <v>0</v>
      </c>
      <c r="Z55" s="375" t="s">
        <v>261</v>
      </c>
      <c r="AA55" s="374" t="s">
        <v>262</v>
      </c>
      <c r="AB55" s="356" t="s">
        <v>263</v>
      </c>
    </row>
    <row r="56" ht="50" customHeight="1" spans="1:28">
      <c r="A56" s="355">
        <v>15</v>
      </c>
      <c r="B56" s="356" t="s">
        <v>264</v>
      </c>
      <c r="C56" s="355" t="s">
        <v>37</v>
      </c>
      <c r="D56" s="355" t="s">
        <v>203</v>
      </c>
      <c r="E56" s="355" t="s">
        <v>87</v>
      </c>
      <c r="F56" s="355" t="s">
        <v>50</v>
      </c>
      <c r="G56" s="355"/>
      <c r="H56" s="355" t="s">
        <v>251</v>
      </c>
      <c r="I56" s="355" t="s">
        <v>51</v>
      </c>
      <c r="J56" s="355" t="s">
        <v>44</v>
      </c>
      <c r="K56" s="355" t="s">
        <v>198</v>
      </c>
      <c r="L56" s="355">
        <v>52306</v>
      </c>
      <c r="M56" s="355">
        <v>2306</v>
      </c>
      <c r="N56" s="355">
        <v>50000</v>
      </c>
      <c r="O56" s="355">
        <v>0</v>
      </c>
      <c r="P56" s="363">
        <v>30200</v>
      </c>
      <c r="Q56" s="355">
        <v>200</v>
      </c>
      <c r="R56" s="355">
        <v>30000</v>
      </c>
      <c r="S56" s="355">
        <v>0</v>
      </c>
      <c r="T56" s="355">
        <v>0</v>
      </c>
      <c r="U56" s="372">
        <v>50</v>
      </c>
      <c r="V56" s="38">
        <v>55</v>
      </c>
      <c r="W56" s="355">
        <v>55</v>
      </c>
      <c r="X56" s="355">
        <v>0</v>
      </c>
      <c r="Y56" s="355">
        <v>0</v>
      </c>
      <c r="Z56" s="375" t="s">
        <v>265</v>
      </c>
      <c r="AA56" s="374" t="s">
        <v>266</v>
      </c>
      <c r="AB56" s="356" t="s">
        <v>267</v>
      </c>
    </row>
    <row r="57" ht="50" customHeight="1" spans="1:28">
      <c r="A57" s="355">
        <v>16</v>
      </c>
      <c r="B57" s="356" t="s">
        <v>268</v>
      </c>
      <c r="C57" s="355" t="s">
        <v>64</v>
      </c>
      <c r="D57" s="355" t="s">
        <v>97</v>
      </c>
      <c r="E57" s="355" t="s">
        <v>39</v>
      </c>
      <c r="F57" s="355" t="s">
        <v>50</v>
      </c>
      <c r="G57" s="355"/>
      <c r="H57" s="355" t="s">
        <v>251</v>
      </c>
      <c r="I57" s="355" t="s">
        <v>43</v>
      </c>
      <c r="J57" s="355" t="s">
        <v>44</v>
      </c>
      <c r="K57" s="355" t="s">
        <v>70</v>
      </c>
      <c r="L57" s="355">
        <v>152480</v>
      </c>
      <c r="M57" s="355">
        <v>97115</v>
      </c>
      <c r="N57" s="355">
        <v>31327</v>
      </c>
      <c r="O57" s="355">
        <v>24038</v>
      </c>
      <c r="P57" s="365">
        <v>26100</v>
      </c>
      <c r="Q57" s="366">
        <v>4000</v>
      </c>
      <c r="R57" s="366">
        <v>22100</v>
      </c>
      <c r="S57" s="355">
        <v>0</v>
      </c>
      <c r="T57" s="355">
        <v>500</v>
      </c>
      <c r="U57" s="372">
        <v>12350</v>
      </c>
      <c r="V57" s="38">
        <v>23350</v>
      </c>
      <c r="W57" s="355">
        <v>1850</v>
      </c>
      <c r="X57" s="355">
        <v>21500</v>
      </c>
      <c r="Y57" s="355">
        <v>0</v>
      </c>
      <c r="Z57" s="375" t="s">
        <v>269</v>
      </c>
      <c r="AA57" s="374" t="s">
        <v>270</v>
      </c>
      <c r="AB57" s="356" t="s">
        <v>271</v>
      </c>
    </row>
    <row r="58" ht="50" customHeight="1" spans="1:28">
      <c r="A58" s="355">
        <v>17</v>
      </c>
      <c r="B58" s="356" t="s">
        <v>272</v>
      </c>
      <c r="C58" s="355" t="s">
        <v>37</v>
      </c>
      <c r="D58" s="355" t="s">
        <v>121</v>
      </c>
      <c r="E58" s="355" t="s">
        <v>39</v>
      </c>
      <c r="F58" s="355" t="s">
        <v>40</v>
      </c>
      <c r="G58" s="357" t="s">
        <v>41</v>
      </c>
      <c r="H58" s="355" t="s">
        <v>251</v>
      </c>
      <c r="I58" s="355" t="s">
        <v>58</v>
      </c>
      <c r="J58" s="355" t="s">
        <v>44</v>
      </c>
      <c r="K58" s="355" t="s">
        <v>52</v>
      </c>
      <c r="L58" s="355">
        <v>83800</v>
      </c>
      <c r="M58" s="355">
        <v>51300</v>
      </c>
      <c r="N58" s="355">
        <v>27100</v>
      </c>
      <c r="O58" s="355">
        <v>5400</v>
      </c>
      <c r="P58" s="363">
        <v>21500</v>
      </c>
      <c r="Q58" s="355">
        <v>21500</v>
      </c>
      <c r="R58" s="355">
        <v>0</v>
      </c>
      <c r="S58" s="355">
        <v>0</v>
      </c>
      <c r="T58" s="355">
        <v>28600</v>
      </c>
      <c r="U58" s="372">
        <v>15000</v>
      </c>
      <c r="V58" s="38">
        <v>16850</v>
      </c>
      <c r="W58" s="355">
        <v>16850</v>
      </c>
      <c r="X58" s="355">
        <v>0</v>
      </c>
      <c r="Y58" s="355">
        <v>0</v>
      </c>
      <c r="Z58" s="375" t="s">
        <v>273</v>
      </c>
      <c r="AA58" s="374" t="s">
        <v>274</v>
      </c>
      <c r="AB58" s="356" t="s">
        <v>275</v>
      </c>
    </row>
    <row r="59" ht="50" customHeight="1" spans="1:28">
      <c r="A59" s="355">
        <v>18</v>
      </c>
      <c r="B59" s="356" t="s">
        <v>276</v>
      </c>
      <c r="C59" s="355" t="s">
        <v>37</v>
      </c>
      <c r="D59" s="355" t="s">
        <v>121</v>
      </c>
      <c r="E59" s="355" t="s">
        <v>39</v>
      </c>
      <c r="F59" s="355" t="s">
        <v>40</v>
      </c>
      <c r="G59" s="357" t="s">
        <v>41</v>
      </c>
      <c r="H59" s="355" t="s">
        <v>251</v>
      </c>
      <c r="I59" s="355" t="s">
        <v>58</v>
      </c>
      <c r="J59" s="355" t="s">
        <v>44</v>
      </c>
      <c r="K59" s="355" t="s">
        <v>45</v>
      </c>
      <c r="L59" s="355">
        <v>71957</v>
      </c>
      <c r="M59" s="355">
        <v>20277</v>
      </c>
      <c r="N59" s="355">
        <v>51350</v>
      </c>
      <c r="O59" s="355">
        <v>330</v>
      </c>
      <c r="P59" s="363">
        <v>27000</v>
      </c>
      <c r="Q59" s="355">
        <v>5000</v>
      </c>
      <c r="R59" s="355">
        <v>22000</v>
      </c>
      <c r="S59" s="355">
        <v>0</v>
      </c>
      <c r="T59" s="355">
        <v>30860</v>
      </c>
      <c r="U59" s="372">
        <v>22510</v>
      </c>
      <c r="V59" s="38">
        <v>25940</v>
      </c>
      <c r="W59" s="355">
        <v>6340</v>
      </c>
      <c r="X59" s="355">
        <v>19600</v>
      </c>
      <c r="Y59" s="355">
        <v>0</v>
      </c>
      <c r="Z59" s="375" t="s">
        <v>277</v>
      </c>
      <c r="AA59" s="374" t="s">
        <v>278</v>
      </c>
      <c r="AB59" s="356" t="s">
        <v>279</v>
      </c>
    </row>
    <row r="60" ht="50" customHeight="1" spans="1:28">
      <c r="A60" s="355">
        <v>19</v>
      </c>
      <c r="B60" s="356" t="s">
        <v>280</v>
      </c>
      <c r="C60" s="355" t="s">
        <v>37</v>
      </c>
      <c r="D60" s="355" t="s">
        <v>121</v>
      </c>
      <c r="E60" s="355" t="s">
        <v>39</v>
      </c>
      <c r="F60" s="355" t="s">
        <v>40</v>
      </c>
      <c r="G60" s="357" t="s">
        <v>41</v>
      </c>
      <c r="H60" s="355" t="s">
        <v>251</v>
      </c>
      <c r="I60" s="355" t="s">
        <v>43</v>
      </c>
      <c r="J60" s="355" t="s">
        <v>44</v>
      </c>
      <c r="K60" s="355" t="s">
        <v>45</v>
      </c>
      <c r="L60" s="355">
        <v>82500</v>
      </c>
      <c r="M60" s="355">
        <v>56300</v>
      </c>
      <c r="N60" s="355">
        <v>24500</v>
      </c>
      <c r="O60" s="355">
        <v>1700</v>
      </c>
      <c r="P60" s="363">
        <v>10310</v>
      </c>
      <c r="Q60" s="355">
        <v>10310</v>
      </c>
      <c r="R60" s="355">
        <v>0</v>
      </c>
      <c r="S60" s="355">
        <v>0</v>
      </c>
      <c r="T60" s="355">
        <v>28176</v>
      </c>
      <c r="U60" s="372">
        <v>7110</v>
      </c>
      <c r="V60" s="38">
        <v>7350</v>
      </c>
      <c r="W60" s="355">
        <v>7350</v>
      </c>
      <c r="X60" s="355">
        <v>0</v>
      </c>
      <c r="Y60" s="355">
        <v>0</v>
      </c>
      <c r="Z60" s="375" t="s">
        <v>281</v>
      </c>
      <c r="AA60" s="374" t="s">
        <v>282</v>
      </c>
      <c r="AB60" s="356" t="s">
        <v>283</v>
      </c>
    </row>
    <row r="61" ht="50" customHeight="1" spans="1:28">
      <c r="A61" s="355">
        <v>20</v>
      </c>
      <c r="B61" s="356" t="s">
        <v>284</v>
      </c>
      <c r="C61" s="355" t="s">
        <v>37</v>
      </c>
      <c r="D61" s="355" t="s">
        <v>121</v>
      </c>
      <c r="E61" s="355" t="s">
        <v>39</v>
      </c>
      <c r="F61" s="355" t="s">
        <v>40</v>
      </c>
      <c r="G61" s="357" t="s">
        <v>41</v>
      </c>
      <c r="H61" s="355" t="s">
        <v>251</v>
      </c>
      <c r="I61" s="355" t="s">
        <v>58</v>
      </c>
      <c r="J61" s="355" t="s">
        <v>44</v>
      </c>
      <c r="K61" s="355" t="s">
        <v>65</v>
      </c>
      <c r="L61" s="355">
        <v>166788</v>
      </c>
      <c r="M61" s="355">
        <v>45917</v>
      </c>
      <c r="N61" s="355">
        <v>120021</v>
      </c>
      <c r="O61" s="355">
        <v>850</v>
      </c>
      <c r="P61" s="363">
        <v>54000</v>
      </c>
      <c r="Q61" s="355">
        <v>12000</v>
      </c>
      <c r="R61" s="355">
        <v>42000</v>
      </c>
      <c r="S61" s="355">
        <v>0</v>
      </c>
      <c r="T61" s="355">
        <v>98561</v>
      </c>
      <c r="U61" s="372">
        <v>40500</v>
      </c>
      <c r="V61" s="38">
        <v>41710</v>
      </c>
      <c r="W61" s="355">
        <v>10210</v>
      </c>
      <c r="X61" s="355">
        <v>31500</v>
      </c>
      <c r="Y61" s="355">
        <v>0</v>
      </c>
      <c r="Z61" s="375" t="s">
        <v>285</v>
      </c>
      <c r="AA61" s="374" t="s">
        <v>286</v>
      </c>
      <c r="AB61" s="356" t="s">
        <v>287</v>
      </c>
    </row>
    <row r="62" ht="50" customHeight="1" spans="1:28">
      <c r="A62" s="355">
        <v>21</v>
      </c>
      <c r="B62" s="356" t="s">
        <v>288</v>
      </c>
      <c r="C62" s="355" t="s">
        <v>37</v>
      </c>
      <c r="D62" s="355" t="s">
        <v>289</v>
      </c>
      <c r="E62" s="355" t="s">
        <v>39</v>
      </c>
      <c r="F62" s="355" t="s">
        <v>40</v>
      </c>
      <c r="G62" s="355"/>
      <c r="H62" s="355" t="s">
        <v>251</v>
      </c>
      <c r="I62" s="355" t="s">
        <v>43</v>
      </c>
      <c r="J62" s="355" t="s">
        <v>44</v>
      </c>
      <c r="K62" s="355" t="s">
        <v>290</v>
      </c>
      <c r="L62" s="355">
        <v>172000</v>
      </c>
      <c r="M62" s="355">
        <v>106220</v>
      </c>
      <c r="N62" s="355">
        <v>57024</v>
      </c>
      <c r="O62" s="355">
        <v>8756</v>
      </c>
      <c r="P62" s="365">
        <v>27000</v>
      </c>
      <c r="Q62" s="366">
        <v>27000</v>
      </c>
      <c r="R62" s="355">
        <v>0</v>
      </c>
      <c r="S62" s="355">
        <v>0</v>
      </c>
      <c r="T62" s="355">
        <v>132376</v>
      </c>
      <c r="U62" s="372">
        <v>25580</v>
      </c>
      <c r="V62" s="38">
        <v>29112</v>
      </c>
      <c r="W62" s="355">
        <v>29112</v>
      </c>
      <c r="X62" s="355">
        <v>0</v>
      </c>
      <c r="Y62" s="355">
        <v>0</v>
      </c>
      <c r="Z62" s="375" t="s">
        <v>291</v>
      </c>
      <c r="AA62" s="374" t="s">
        <v>292</v>
      </c>
      <c r="AB62" s="356" t="s">
        <v>293</v>
      </c>
    </row>
    <row r="63" ht="50" customHeight="1" spans="1:28">
      <c r="A63" s="355">
        <v>22</v>
      </c>
      <c r="B63" s="356" t="s">
        <v>294</v>
      </c>
      <c r="C63" s="355" t="s">
        <v>64</v>
      </c>
      <c r="D63" s="355" t="s">
        <v>97</v>
      </c>
      <c r="E63" s="355" t="s">
        <v>39</v>
      </c>
      <c r="F63" s="355" t="s">
        <v>40</v>
      </c>
      <c r="G63" s="355"/>
      <c r="H63" s="355" t="s">
        <v>251</v>
      </c>
      <c r="I63" s="355" t="s">
        <v>43</v>
      </c>
      <c r="J63" s="355" t="s">
        <v>44</v>
      </c>
      <c r="K63" s="355" t="s">
        <v>295</v>
      </c>
      <c r="L63" s="355">
        <v>120000</v>
      </c>
      <c r="M63" s="355">
        <v>90000</v>
      </c>
      <c r="N63" s="355">
        <v>30000</v>
      </c>
      <c r="O63" s="355">
        <v>0</v>
      </c>
      <c r="P63" s="363">
        <v>15000</v>
      </c>
      <c r="Q63" s="355">
        <v>15000</v>
      </c>
      <c r="R63" s="355">
        <v>0</v>
      </c>
      <c r="S63" s="355">
        <v>0</v>
      </c>
      <c r="T63" s="355">
        <v>56574</v>
      </c>
      <c r="U63" s="372">
        <v>10600</v>
      </c>
      <c r="V63" s="38">
        <v>11882</v>
      </c>
      <c r="W63" s="355">
        <v>11882</v>
      </c>
      <c r="X63" s="355">
        <v>0</v>
      </c>
      <c r="Y63" s="355">
        <v>0</v>
      </c>
      <c r="Z63" s="375" t="s">
        <v>296</v>
      </c>
      <c r="AA63" s="374" t="s">
        <v>297</v>
      </c>
      <c r="AB63" s="356" t="s">
        <v>298</v>
      </c>
    </row>
    <row r="64" ht="50" customHeight="1" spans="1:28">
      <c r="A64" s="355">
        <v>23</v>
      </c>
      <c r="B64" s="356" t="s">
        <v>299</v>
      </c>
      <c r="C64" s="355"/>
      <c r="D64" s="355"/>
      <c r="E64" s="355"/>
      <c r="F64" s="355"/>
      <c r="G64" s="355"/>
      <c r="H64" s="355" t="s">
        <v>251</v>
      </c>
      <c r="I64" s="355" t="s">
        <v>43</v>
      </c>
      <c r="J64" s="355" t="s">
        <v>44</v>
      </c>
      <c r="K64" s="355" t="s">
        <v>252</v>
      </c>
      <c r="L64" s="366">
        <v>76400</v>
      </c>
      <c r="M64" s="366">
        <v>41100</v>
      </c>
      <c r="N64" s="366">
        <v>15300</v>
      </c>
      <c r="O64" s="366">
        <v>20000</v>
      </c>
      <c r="P64" s="365">
        <v>16000</v>
      </c>
      <c r="Q64" s="366">
        <v>8800</v>
      </c>
      <c r="R64" s="366">
        <v>7200</v>
      </c>
      <c r="S64" s="366">
        <v>0</v>
      </c>
      <c r="T64" s="355">
        <v>0</v>
      </c>
      <c r="U64" s="372">
        <v>7400</v>
      </c>
      <c r="V64" s="38">
        <v>11000</v>
      </c>
      <c r="W64" s="355">
        <v>3800</v>
      </c>
      <c r="X64" s="355">
        <v>7200</v>
      </c>
      <c r="Y64" s="355">
        <v>0</v>
      </c>
      <c r="Z64" s="375" t="s">
        <v>300</v>
      </c>
      <c r="AA64" s="374" t="s">
        <v>301</v>
      </c>
      <c r="AB64" s="356" t="s">
        <v>302</v>
      </c>
    </row>
    <row r="65" ht="50" customHeight="1" spans="1:28">
      <c r="A65" s="355">
        <v>24</v>
      </c>
      <c r="B65" s="356" t="s">
        <v>303</v>
      </c>
      <c r="C65" s="355" t="s">
        <v>64</v>
      </c>
      <c r="D65" s="355" t="s">
        <v>38</v>
      </c>
      <c r="E65" s="355" t="s">
        <v>39</v>
      </c>
      <c r="F65" s="355" t="s">
        <v>40</v>
      </c>
      <c r="G65" s="355"/>
      <c r="H65" s="355" t="s">
        <v>304</v>
      </c>
      <c r="I65" s="355" t="s">
        <v>51</v>
      </c>
      <c r="J65" s="355" t="s">
        <v>305</v>
      </c>
      <c r="K65" s="355" t="s">
        <v>107</v>
      </c>
      <c r="L65" s="355">
        <v>48183</v>
      </c>
      <c r="M65" s="355">
        <v>48183</v>
      </c>
      <c r="N65" s="355">
        <v>0</v>
      </c>
      <c r="O65" s="355">
        <v>0</v>
      </c>
      <c r="P65" s="363">
        <v>5500</v>
      </c>
      <c r="Q65" s="355">
        <v>5500</v>
      </c>
      <c r="R65" s="355">
        <v>0</v>
      </c>
      <c r="S65" s="355">
        <v>0</v>
      </c>
      <c r="T65" s="355">
        <v>15242</v>
      </c>
      <c r="U65" s="372">
        <v>3800</v>
      </c>
      <c r="V65" s="38">
        <v>8462</v>
      </c>
      <c r="W65" s="355">
        <v>8462</v>
      </c>
      <c r="X65" s="355">
        <v>0</v>
      </c>
      <c r="Y65" s="355">
        <v>0</v>
      </c>
      <c r="Z65" s="375" t="s">
        <v>306</v>
      </c>
      <c r="AA65" s="374" t="s">
        <v>307</v>
      </c>
      <c r="AB65" s="356" t="s">
        <v>308</v>
      </c>
    </row>
    <row r="66" ht="66" customHeight="1" spans="1:28">
      <c r="A66" s="355">
        <v>25</v>
      </c>
      <c r="B66" s="356" t="s">
        <v>309</v>
      </c>
      <c r="C66" s="355" t="s">
        <v>64</v>
      </c>
      <c r="D66" s="355" t="s">
        <v>38</v>
      </c>
      <c r="E66" s="355" t="s">
        <v>39</v>
      </c>
      <c r="F66" s="355" t="s">
        <v>40</v>
      </c>
      <c r="G66" s="355"/>
      <c r="H66" s="355" t="s">
        <v>304</v>
      </c>
      <c r="I66" s="355" t="s">
        <v>51</v>
      </c>
      <c r="J66" s="355" t="s">
        <v>310</v>
      </c>
      <c r="K66" s="355" t="s">
        <v>107</v>
      </c>
      <c r="L66" s="355">
        <v>29171</v>
      </c>
      <c r="M66" s="355">
        <v>29171</v>
      </c>
      <c r="N66" s="355">
        <v>0</v>
      </c>
      <c r="O66" s="355">
        <v>0</v>
      </c>
      <c r="P66" s="363">
        <v>4000</v>
      </c>
      <c r="Q66" s="355">
        <v>4000</v>
      </c>
      <c r="R66" s="355">
        <v>0</v>
      </c>
      <c r="S66" s="355">
        <v>0</v>
      </c>
      <c r="T66" s="355">
        <v>10747</v>
      </c>
      <c r="U66" s="372">
        <v>2880</v>
      </c>
      <c r="V66" s="38">
        <v>7505</v>
      </c>
      <c r="W66" s="355">
        <v>7505</v>
      </c>
      <c r="X66" s="355">
        <v>0</v>
      </c>
      <c r="Y66" s="355">
        <v>0</v>
      </c>
      <c r="Z66" s="375" t="s">
        <v>311</v>
      </c>
      <c r="AA66" s="374" t="s">
        <v>312</v>
      </c>
      <c r="AB66" s="356" t="s">
        <v>313</v>
      </c>
    </row>
    <row r="67" ht="62" customHeight="1" spans="1:28">
      <c r="A67" s="355">
        <v>26</v>
      </c>
      <c r="B67" s="356" t="s">
        <v>314</v>
      </c>
      <c r="C67" s="355" t="s">
        <v>64</v>
      </c>
      <c r="D67" s="355" t="s">
        <v>38</v>
      </c>
      <c r="E67" s="355" t="s">
        <v>39</v>
      </c>
      <c r="F67" s="355" t="s">
        <v>50</v>
      </c>
      <c r="G67" s="355"/>
      <c r="H67" s="355" t="s">
        <v>315</v>
      </c>
      <c r="I67" s="355" t="s">
        <v>51</v>
      </c>
      <c r="J67" s="355" t="s">
        <v>316</v>
      </c>
      <c r="K67" s="355" t="s">
        <v>224</v>
      </c>
      <c r="L67" s="355">
        <v>10385</v>
      </c>
      <c r="M67" s="355">
        <v>4862</v>
      </c>
      <c r="N67" s="355">
        <v>0</v>
      </c>
      <c r="O67" s="355">
        <v>5523</v>
      </c>
      <c r="P67" s="363">
        <v>10385</v>
      </c>
      <c r="Q67" s="355">
        <v>4861</v>
      </c>
      <c r="R67" s="355">
        <v>0</v>
      </c>
      <c r="S67" s="355">
        <v>5524</v>
      </c>
      <c r="T67" s="355">
        <v>0</v>
      </c>
      <c r="U67" s="372">
        <v>7755</v>
      </c>
      <c r="V67" s="38">
        <v>8920</v>
      </c>
      <c r="W67" s="355">
        <v>4384</v>
      </c>
      <c r="X67" s="355">
        <v>0</v>
      </c>
      <c r="Y67" s="355">
        <v>4536</v>
      </c>
      <c r="Z67" s="375" t="s">
        <v>317</v>
      </c>
      <c r="AA67" s="374" t="s">
        <v>318</v>
      </c>
      <c r="AB67" s="356" t="s">
        <v>319</v>
      </c>
    </row>
    <row r="68" ht="50" customHeight="1" spans="1:28">
      <c r="A68" s="355">
        <v>27</v>
      </c>
      <c r="B68" s="356" t="s">
        <v>320</v>
      </c>
      <c r="C68" s="355" t="s">
        <v>64</v>
      </c>
      <c r="D68" s="355" t="s">
        <v>38</v>
      </c>
      <c r="E68" s="355" t="s">
        <v>39</v>
      </c>
      <c r="F68" s="355" t="s">
        <v>50</v>
      </c>
      <c r="G68" s="355"/>
      <c r="H68" s="355" t="s">
        <v>315</v>
      </c>
      <c r="I68" s="355" t="s">
        <v>51</v>
      </c>
      <c r="J68" s="355" t="s">
        <v>228</v>
      </c>
      <c r="K68" s="355" t="s">
        <v>224</v>
      </c>
      <c r="L68" s="355">
        <v>8000</v>
      </c>
      <c r="M68" s="355">
        <v>2785</v>
      </c>
      <c r="N68" s="355">
        <v>0</v>
      </c>
      <c r="O68" s="355">
        <v>5215</v>
      </c>
      <c r="P68" s="363">
        <v>8000</v>
      </c>
      <c r="Q68" s="355">
        <v>2785</v>
      </c>
      <c r="R68" s="355">
        <v>0</v>
      </c>
      <c r="S68" s="355">
        <v>5215</v>
      </c>
      <c r="T68" s="355">
        <v>0</v>
      </c>
      <c r="U68" s="372">
        <v>5900</v>
      </c>
      <c r="V68" s="38">
        <v>7771</v>
      </c>
      <c r="W68" s="355">
        <v>2754</v>
      </c>
      <c r="X68" s="355">
        <v>0</v>
      </c>
      <c r="Y68" s="355">
        <v>5017</v>
      </c>
      <c r="Z68" s="375" t="s">
        <v>321</v>
      </c>
      <c r="AA68" s="374" t="s">
        <v>322</v>
      </c>
      <c r="AB68" s="356" t="s">
        <v>323</v>
      </c>
    </row>
    <row r="69" ht="50" customHeight="1" spans="1:28">
      <c r="A69" s="355">
        <v>28</v>
      </c>
      <c r="B69" s="356" t="s">
        <v>324</v>
      </c>
      <c r="C69" s="355" t="s">
        <v>64</v>
      </c>
      <c r="D69" s="355" t="s">
        <v>38</v>
      </c>
      <c r="E69" s="355" t="s">
        <v>39</v>
      </c>
      <c r="F69" s="355" t="s">
        <v>50</v>
      </c>
      <c r="G69" s="355"/>
      <c r="H69" s="355" t="s">
        <v>315</v>
      </c>
      <c r="I69" s="355" t="s">
        <v>51</v>
      </c>
      <c r="J69" s="355" t="s">
        <v>228</v>
      </c>
      <c r="K69" s="355" t="s">
        <v>224</v>
      </c>
      <c r="L69" s="355">
        <v>13500</v>
      </c>
      <c r="M69" s="355">
        <v>810</v>
      </c>
      <c r="N69" s="355">
        <v>0</v>
      </c>
      <c r="O69" s="355">
        <v>12690</v>
      </c>
      <c r="P69" s="363">
        <v>13500</v>
      </c>
      <c r="Q69" s="355">
        <v>810</v>
      </c>
      <c r="R69" s="355">
        <v>0</v>
      </c>
      <c r="S69" s="355">
        <v>12690</v>
      </c>
      <c r="T69" s="355">
        <v>0</v>
      </c>
      <c r="U69" s="372">
        <v>8960</v>
      </c>
      <c r="V69" s="38">
        <v>13500</v>
      </c>
      <c r="W69" s="355">
        <v>810</v>
      </c>
      <c r="X69" s="355">
        <v>0</v>
      </c>
      <c r="Y69" s="355">
        <v>12690</v>
      </c>
      <c r="Z69" s="375" t="s">
        <v>325</v>
      </c>
      <c r="AA69" s="374" t="s">
        <v>130</v>
      </c>
      <c r="AB69" s="356" t="s">
        <v>326</v>
      </c>
    </row>
    <row r="70" ht="50" customHeight="1" spans="1:28">
      <c r="A70" s="355">
        <v>29</v>
      </c>
      <c r="B70" s="356" t="s">
        <v>327</v>
      </c>
      <c r="C70" s="355" t="s">
        <v>64</v>
      </c>
      <c r="D70" s="355" t="s">
        <v>38</v>
      </c>
      <c r="E70" s="355" t="s">
        <v>87</v>
      </c>
      <c r="F70" s="355" t="s">
        <v>50</v>
      </c>
      <c r="G70" s="355"/>
      <c r="H70" s="355" t="s">
        <v>315</v>
      </c>
      <c r="I70" s="355" t="s">
        <v>51</v>
      </c>
      <c r="J70" s="355" t="s">
        <v>228</v>
      </c>
      <c r="K70" s="355" t="s">
        <v>224</v>
      </c>
      <c r="L70" s="355">
        <v>8400</v>
      </c>
      <c r="M70" s="355">
        <v>450</v>
      </c>
      <c r="N70" s="355">
        <v>0</v>
      </c>
      <c r="O70" s="355">
        <v>7950</v>
      </c>
      <c r="P70" s="363">
        <v>8400</v>
      </c>
      <c r="Q70" s="355">
        <v>450</v>
      </c>
      <c r="R70" s="355">
        <v>0</v>
      </c>
      <c r="S70" s="355">
        <v>7950</v>
      </c>
      <c r="T70" s="355">
        <v>0</v>
      </c>
      <c r="U70" s="372">
        <v>5540</v>
      </c>
      <c r="V70" s="38">
        <v>7390</v>
      </c>
      <c r="W70" s="355">
        <v>390</v>
      </c>
      <c r="X70" s="355">
        <v>0</v>
      </c>
      <c r="Y70" s="355">
        <v>7000</v>
      </c>
      <c r="Z70" s="375" t="s">
        <v>328</v>
      </c>
      <c r="AA70" s="374" t="s">
        <v>329</v>
      </c>
      <c r="AB70" s="356" t="s">
        <v>330</v>
      </c>
    </row>
    <row r="71" ht="50" customHeight="1" spans="1:28">
      <c r="A71" s="355">
        <v>30</v>
      </c>
      <c r="B71" s="356" t="s">
        <v>331</v>
      </c>
      <c r="C71" s="355" t="s">
        <v>64</v>
      </c>
      <c r="D71" s="355" t="s">
        <v>244</v>
      </c>
      <c r="E71" s="355" t="s">
        <v>39</v>
      </c>
      <c r="F71" s="355" t="s">
        <v>40</v>
      </c>
      <c r="G71" s="357" t="s">
        <v>41</v>
      </c>
      <c r="H71" s="355" t="s">
        <v>332</v>
      </c>
      <c r="I71" s="355" t="s">
        <v>51</v>
      </c>
      <c r="J71" s="355" t="s">
        <v>215</v>
      </c>
      <c r="K71" s="355" t="s">
        <v>333</v>
      </c>
      <c r="L71" s="355">
        <v>3174679</v>
      </c>
      <c r="M71" s="355">
        <v>2918299</v>
      </c>
      <c r="N71" s="355">
        <v>256380</v>
      </c>
      <c r="O71" s="355">
        <v>0</v>
      </c>
      <c r="P71" s="363">
        <v>628500</v>
      </c>
      <c r="Q71" s="355">
        <v>618500</v>
      </c>
      <c r="R71" s="355">
        <v>10000</v>
      </c>
      <c r="S71" s="355">
        <v>0</v>
      </c>
      <c r="T71" s="355">
        <v>82000</v>
      </c>
      <c r="U71" s="372">
        <v>495500</v>
      </c>
      <c r="V71" s="38">
        <v>497782</v>
      </c>
      <c r="W71" s="355">
        <v>487782</v>
      </c>
      <c r="X71" s="355">
        <v>10000</v>
      </c>
      <c r="Y71" s="355">
        <v>0</v>
      </c>
      <c r="Z71" s="375" t="s">
        <v>334</v>
      </c>
      <c r="AA71" s="374" t="s">
        <v>297</v>
      </c>
      <c r="AB71" s="356" t="s">
        <v>335</v>
      </c>
    </row>
    <row r="72" ht="50" customHeight="1" spans="1:28">
      <c r="A72" s="355">
        <v>31</v>
      </c>
      <c r="B72" s="356" t="s">
        <v>336</v>
      </c>
      <c r="C72" s="355" t="s">
        <v>37</v>
      </c>
      <c r="D72" s="355" t="s">
        <v>57</v>
      </c>
      <c r="E72" s="355" t="s">
        <v>39</v>
      </c>
      <c r="F72" s="355" t="s">
        <v>40</v>
      </c>
      <c r="G72" s="355"/>
      <c r="H72" s="355" t="s">
        <v>337</v>
      </c>
      <c r="I72" s="355" t="s">
        <v>58</v>
      </c>
      <c r="J72" s="355" t="s">
        <v>44</v>
      </c>
      <c r="K72" s="355" t="s">
        <v>45</v>
      </c>
      <c r="L72" s="355">
        <v>80065</v>
      </c>
      <c r="M72" s="355">
        <v>66773</v>
      </c>
      <c r="N72" s="355">
        <v>13292</v>
      </c>
      <c r="O72" s="355">
        <v>0</v>
      </c>
      <c r="P72" s="363">
        <v>10000</v>
      </c>
      <c r="Q72" s="355">
        <v>10000</v>
      </c>
      <c r="R72" s="355">
        <v>0</v>
      </c>
      <c r="S72" s="355">
        <v>0</v>
      </c>
      <c r="T72" s="355">
        <v>10000</v>
      </c>
      <c r="U72" s="372">
        <v>5800</v>
      </c>
      <c r="V72" s="38">
        <v>9228</v>
      </c>
      <c r="W72" s="355">
        <v>9228</v>
      </c>
      <c r="X72" s="355">
        <v>0</v>
      </c>
      <c r="Y72" s="355">
        <v>0</v>
      </c>
      <c r="Z72" s="375" t="s">
        <v>338</v>
      </c>
      <c r="AA72" s="374" t="s">
        <v>339</v>
      </c>
      <c r="AB72" s="356" t="s">
        <v>340</v>
      </c>
    </row>
    <row r="73" ht="69" customHeight="1" spans="1:28">
      <c r="A73" s="355">
        <v>32</v>
      </c>
      <c r="B73" s="356" t="s">
        <v>341</v>
      </c>
      <c r="C73" s="355" t="s">
        <v>37</v>
      </c>
      <c r="D73" s="355" t="s">
        <v>196</v>
      </c>
      <c r="E73" s="355" t="s">
        <v>39</v>
      </c>
      <c r="F73" s="355" t="s">
        <v>40</v>
      </c>
      <c r="G73" s="355"/>
      <c r="H73" s="355" t="s">
        <v>337</v>
      </c>
      <c r="I73" s="355" t="s">
        <v>58</v>
      </c>
      <c r="J73" s="355" t="s">
        <v>44</v>
      </c>
      <c r="K73" s="355" t="s">
        <v>59</v>
      </c>
      <c r="L73" s="355">
        <v>59280</v>
      </c>
      <c r="M73" s="355">
        <v>59280</v>
      </c>
      <c r="N73" s="355">
        <v>0</v>
      </c>
      <c r="O73" s="355">
        <v>0</v>
      </c>
      <c r="P73" s="363">
        <v>9000</v>
      </c>
      <c r="Q73" s="355">
        <v>9000</v>
      </c>
      <c r="R73" s="355">
        <v>0</v>
      </c>
      <c r="S73" s="355">
        <v>0</v>
      </c>
      <c r="T73" s="355">
        <v>8979</v>
      </c>
      <c r="U73" s="372">
        <v>6000</v>
      </c>
      <c r="V73" s="38">
        <v>7665</v>
      </c>
      <c r="W73" s="355">
        <v>7665</v>
      </c>
      <c r="X73" s="355">
        <v>0</v>
      </c>
      <c r="Y73" s="355">
        <v>0</v>
      </c>
      <c r="Z73" s="375" t="s">
        <v>342</v>
      </c>
      <c r="AA73" s="374" t="s">
        <v>343</v>
      </c>
      <c r="AB73" s="356" t="s">
        <v>344</v>
      </c>
    </row>
    <row r="74" ht="74" customHeight="1" spans="1:28">
      <c r="A74" s="355">
        <v>33</v>
      </c>
      <c r="B74" s="358" t="s">
        <v>345</v>
      </c>
      <c r="C74" s="355" t="s">
        <v>37</v>
      </c>
      <c r="D74" s="355" t="s">
        <v>121</v>
      </c>
      <c r="E74" s="355" t="s">
        <v>39</v>
      </c>
      <c r="F74" s="355" t="s">
        <v>40</v>
      </c>
      <c r="G74" s="355"/>
      <c r="H74" s="355" t="s">
        <v>337</v>
      </c>
      <c r="I74" s="355" t="s">
        <v>58</v>
      </c>
      <c r="J74" s="355" t="s">
        <v>44</v>
      </c>
      <c r="K74" s="355" t="s">
        <v>107</v>
      </c>
      <c r="L74" s="355">
        <v>46040</v>
      </c>
      <c r="M74" s="355">
        <v>26160</v>
      </c>
      <c r="N74" s="355">
        <v>19880</v>
      </c>
      <c r="O74" s="355">
        <v>0</v>
      </c>
      <c r="P74" s="363">
        <v>3500</v>
      </c>
      <c r="Q74" s="355">
        <v>3500</v>
      </c>
      <c r="R74" s="355">
        <v>0</v>
      </c>
      <c r="S74" s="355">
        <v>0</v>
      </c>
      <c r="T74" s="355">
        <v>18732</v>
      </c>
      <c r="U74" s="372">
        <v>3500</v>
      </c>
      <c r="V74" s="38">
        <v>3500</v>
      </c>
      <c r="W74" s="355">
        <v>3500</v>
      </c>
      <c r="X74" s="355">
        <v>0</v>
      </c>
      <c r="Y74" s="355">
        <v>0</v>
      </c>
      <c r="Z74" s="375" t="s">
        <v>130</v>
      </c>
      <c r="AA74" s="374" t="s">
        <v>130</v>
      </c>
      <c r="AB74" s="356" t="s">
        <v>346</v>
      </c>
    </row>
    <row r="75" ht="42" customHeight="1" spans="1:28">
      <c r="A75" s="355">
        <v>34</v>
      </c>
      <c r="B75" s="356" t="s">
        <v>347</v>
      </c>
      <c r="C75" s="355"/>
      <c r="D75" s="355"/>
      <c r="E75" s="355"/>
      <c r="F75" s="355"/>
      <c r="G75" s="355"/>
      <c r="H75" s="355" t="s">
        <v>337</v>
      </c>
      <c r="I75" s="355" t="s">
        <v>58</v>
      </c>
      <c r="J75" s="355" t="s">
        <v>348</v>
      </c>
      <c r="K75" s="355" t="s">
        <v>59</v>
      </c>
      <c r="L75" s="355">
        <v>59976</v>
      </c>
      <c r="M75" s="355">
        <v>58896</v>
      </c>
      <c r="N75" s="355">
        <v>1080</v>
      </c>
      <c r="O75" s="355">
        <v>0</v>
      </c>
      <c r="P75" s="363">
        <v>15000</v>
      </c>
      <c r="Q75" s="355">
        <v>15000</v>
      </c>
      <c r="R75" s="355">
        <v>0</v>
      </c>
      <c r="S75" s="355">
        <v>0</v>
      </c>
      <c r="T75" s="355">
        <v>10000</v>
      </c>
      <c r="U75" s="372">
        <v>10200</v>
      </c>
      <c r="V75" s="38">
        <v>10200</v>
      </c>
      <c r="W75" s="355">
        <v>10200</v>
      </c>
      <c r="X75" s="355">
        <v>0</v>
      </c>
      <c r="Y75" s="355">
        <v>0</v>
      </c>
      <c r="Z75" s="375" t="s">
        <v>130</v>
      </c>
      <c r="AA75" s="374" t="s">
        <v>349</v>
      </c>
      <c r="AB75" s="356" t="s">
        <v>350</v>
      </c>
    </row>
    <row r="76" ht="50" customHeight="1" spans="1:28">
      <c r="A76" s="355">
        <v>35</v>
      </c>
      <c r="B76" s="356" t="s">
        <v>351</v>
      </c>
      <c r="C76" s="355" t="s">
        <v>64</v>
      </c>
      <c r="D76" s="355" t="s">
        <v>244</v>
      </c>
      <c r="E76" s="355" t="s">
        <v>39</v>
      </c>
      <c r="F76" s="355" t="s">
        <v>40</v>
      </c>
      <c r="G76" s="355"/>
      <c r="H76" s="355" t="s">
        <v>352</v>
      </c>
      <c r="I76" s="355" t="s">
        <v>51</v>
      </c>
      <c r="J76" s="355" t="s">
        <v>44</v>
      </c>
      <c r="K76" s="355" t="s">
        <v>45</v>
      </c>
      <c r="L76" s="355">
        <v>9128</v>
      </c>
      <c r="M76" s="355">
        <v>8361</v>
      </c>
      <c r="N76" s="355">
        <v>767</v>
      </c>
      <c r="O76" s="355">
        <v>0</v>
      </c>
      <c r="P76" s="363">
        <v>2700</v>
      </c>
      <c r="Q76" s="355">
        <v>2500</v>
      </c>
      <c r="R76" s="355">
        <v>200</v>
      </c>
      <c r="S76" s="355">
        <v>0</v>
      </c>
      <c r="T76" s="355">
        <v>219</v>
      </c>
      <c r="U76" s="372">
        <v>1500</v>
      </c>
      <c r="V76" s="38">
        <v>1532</v>
      </c>
      <c r="W76" s="355">
        <v>1329</v>
      </c>
      <c r="X76" s="355">
        <v>203</v>
      </c>
      <c r="Y76" s="355">
        <v>0</v>
      </c>
      <c r="Z76" s="375" t="s">
        <v>353</v>
      </c>
      <c r="AA76" s="374" t="s">
        <v>354</v>
      </c>
      <c r="AB76" s="356" t="s">
        <v>355</v>
      </c>
    </row>
  </sheetData>
  <autoFilter ref="A4:AB76">
    <sortState ref="A4:AB76">
      <sortCondition ref="H3"/>
    </sortState>
    <extLst/>
  </autoFilter>
  <mergeCells count="24">
    <mergeCell ref="A1:AA1"/>
    <mergeCell ref="I2:K2"/>
    <mergeCell ref="L2:T2"/>
    <mergeCell ref="U2:AA2"/>
    <mergeCell ref="M3:O3"/>
    <mergeCell ref="Q3:S3"/>
    <mergeCell ref="W3:Y3"/>
    <mergeCell ref="A2:A4"/>
    <mergeCell ref="B2:B4"/>
    <mergeCell ref="C3:C4"/>
    <mergeCell ref="D3:D4"/>
    <mergeCell ref="E3:E4"/>
    <mergeCell ref="F3:F4"/>
    <mergeCell ref="G2:G4"/>
    <mergeCell ref="H2:H4"/>
    <mergeCell ref="K3:K4"/>
    <mergeCell ref="L3:L4"/>
    <mergeCell ref="P3:P4"/>
    <mergeCell ref="T3:T4"/>
    <mergeCell ref="U3:U4"/>
    <mergeCell ref="V3:V4"/>
    <mergeCell ref="Z3:Z4"/>
    <mergeCell ref="AA3:AA4"/>
    <mergeCell ref="AB2:AB4"/>
  </mergeCells>
  <pageMargins left="0.7" right="0.7"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workbookViewId="0">
      <pane ySplit="3" topLeftCell="A6" activePane="bottomLeft" state="frozen"/>
      <selection/>
      <selection pane="bottomLeft" activeCell="G37" sqref="G37"/>
    </sheetView>
  </sheetViews>
  <sheetFormatPr defaultColWidth="9" defaultRowHeight="15.75" customHeight="1"/>
  <cols>
    <col min="1" max="1" width="5.63333333333333" customWidth="1"/>
    <col min="2" max="2" width="40.6333333333333" customWidth="1"/>
    <col min="3" max="3" width="12" customWidth="1"/>
    <col min="4" max="4" width="10.6333333333333" customWidth="1"/>
    <col min="5" max="5" width="16.3333333333333" customWidth="1"/>
    <col min="6" max="6" width="23.775" customWidth="1"/>
    <col min="7" max="7" width="17.625" customWidth="1"/>
    <col min="16384" max="16384" width="9" style="3"/>
  </cols>
  <sheetData>
    <row r="1" customHeight="1" spans="1:1">
      <c r="A1" s="4" t="s">
        <v>592</v>
      </c>
    </row>
    <row r="2" s="1" customFormat="1" ht="40" customHeight="1" spans="1:6">
      <c r="A2" s="5" t="s">
        <v>729</v>
      </c>
      <c r="B2" s="5" t="s">
        <v>617</v>
      </c>
      <c r="C2" s="5" t="s">
        <v>617</v>
      </c>
      <c r="D2" s="5" t="s">
        <v>617</v>
      </c>
      <c r="E2" s="5" t="s">
        <v>617</v>
      </c>
      <c r="F2" s="5" t="s">
        <v>617</v>
      </c>
    </row>
    <row r="3" s="1" customFormat="1" ht="35" customHeight="1" spans="1:6">
      <c r="A3" s="6" t="s">
        <v>1</v>
      </c>
      <c r="B3" s="6" t="s">
        <v>2</v>
      </c>
      <c r="C3" s="6" t="s">
        <v>360</v>
      </c>
      <c r="D3" s="6" t="s">
        <v>619</v>
      </c>
      <c r="E3" s="6" t="s">
        <v>5</v>
      </c>
      <c r="F3" s="6" t="s">
        <v>620</v>
      </c>
    </row>
    <row r="4" s="1" customFormat="1" ht="35" customHeight="1" spans="1:6">
      <c r="A4" s="7" t="s">
        <v>730</v>
      </c>
      <c r="B4" s="8"/>
      <c r="C4" s="8">
        <f>C7+C8+C9+C10+C13+C14+C15+C17+C18+C19+C20+C23+C24+C25+C28+C30+C33+C34+C35+C36+C37</f>
        <v>2813037.67</v>
      </c>
      <c r="D4" s="8">
        <f>D7+D8+D9+D10+D13+D14+D15+D17+D18+D19+D20+D23+D24+D25+D28+D30+D33+D34+D35+D36+D37</f>
        <v>747122.67</v>
      </c>
      <c r="E4" s="8"/>
      <c r="F4" s="8"/>
    </row>
    <row r="5" s="1" customFormat="1" ht="35" customHeight="1" spans="1:6">
      <c r="A5" s="9" t="s">
        <v>731</v>
      </c>
      <c r="B5" s="10"/>
      <c r="C5" s="10"/>
      <c r="D5" s="10"/>
      <c r="E5" s="10"/>
      <c r="F5" s="10"/>
    </row>
    <row r="6" s="1" customFormat="1" ht="35" customHeight="1" spans="1:6">
      <c r="A6" s="9" t="s">
        <v>732</v>
      </c>
      <c r="B6" s="10"/>
      <c r="C6" s="10"/>
      <c r="D6" s="10"/>
      <c r="E6" s="10"/>
      <c r="F6" s="10"/>
    </row>
    <row r="7" s="1" customFormat="1" ht="35" customHeight="1" spans="1:8">
      <c r="A7" s="11">
        <v>1</v>
      </c>
      <c r="B7" s="11" t="s">
        <v>135</v>
      </c>
      <c r="C7" s="12">
        <v>164266</v>
      </c>
      <c r="D7" s="13">
        <v>5300</v>
      </c>
      <c r="E7" s="11" t="s">
        <v>703</v>
      </c>
      <c r="F7" s="11" t="s">
        <v>665</v>
      </c>
      <c r="G7" s="14" t="s">
        <v>668</v>
      </c>
      <c r="H7" s="2" t="s">
        <v>669</v>
      </c>
    </row>
    <row r="8" s="1" customFormat="1" ht="35" customHeight="1" spans="1:13">
      <c r="A8" s="11">
        <v>2</v>
      </c>
      <c r="B8" s="11" t="s">
        <v>137</v>
      </c>
      <c r="C8" s="12">
        <v>460557</v>
      </c>
      <c r="D8" s="12">
        <v>79500</v>
      </c>
      <c r="E8" s="11" t="s">
        <v>703</v>
      </c>
      <c r="F8" s="11" t="s">
        <v>665</v>
      </c>
      <c r="G8" s="15" t="s">
        <v>670</v>
      </c>
      <c r="H8" s="16" t="s">
        <v>139</v>
      </c>
      <c r="I8" s="16"/>
      <c r="J8" s="16"/>
      <c r="K8" s="16"/>
      <c r="L8" s="16"/>
      <c r="M8" s="16"/>
    </row>
    <row r="9" s="1" customFormat="1" ht="35" customHeight="1" spans="1:8">
      <c r="A9" s="11">
        <v>3</v>
      </c>
      <c r="B9" s="11" t="s">
        <v>132</v>
      </c>
      <c r="C9" s="12">
        <v>155800</v>
      </c>
      <c r="D9" s="12">
        <v>18000</v>
      </c>
      <c r="E9" s="11" t="s">
        <v>703</v>
      </c>
      <c r="F9" s="11" t="s">
        <v>665</v>
      </c>
      <c r="G9" s="15" t="s">
        <v>666</v>
      </c>
      <c r="H9" s="2" t="s">
        <v>667</v>
      </c>
    </row>
    <row r="10" s="1" customFormat="1" ht="35" customHeight="1" spans="1:8">
      <c r="A10" s="11">
        <v>4</v>
      </c>
      <c r="B10" s="11" t="s">
        <v>415</v>
      </c>
      <c r="C10" s="12">
        <v>28346</v>
      </c>
      <c r="D10" s="12">
        <v>1000</v>
      </c>
      <c r="E10" s="11" t="s">
        <v>607</v>
      </c>
      <c r="F10" s="11" t="s">
        <v>733</v>
      </c>
      <c r="G10" s="15" t="s">
        <v>734</v>
      </c>
      <c r="H10" s="1" t="s">
        <v>735</v>
      </c>
    </row>
    <row r="11" s="1" customFormat="1" ht="35" customHeight="1" spans="1:6">
      <c r="A11" s="9" t="s">
        <v>736</v>
      </c>
      <c r="B11" s="10"/>
      <c r="C11" s="10"/>
      <c r="D11" s="10"/>
      <c r="E11" s="10"/>
      <c r="F11" s="10"/>
    </row>
    <row r="12" s="1" customFormat="1" ht="35" customHeight="1" spans="1:6">
      <c r="A12" s="9" t="s">
        <v>671</v>
      </c>
      <c r="B12" s="10"/>
      <c r="C12" s="10"/>
      <c r="D12" s="10"/>
      <c r="E12" s="10"/>
      <c r="F12" s="10"/>
    </row>
    <row r="13" s="1" customFormat="1" ht="35" customHeight="1" spans="1:8">
      <c r="A13" s="11">
        <v>5</v>
      </c>
      <c r="B13" s="11" t="s">
        <v>127</v>
      </c>
      <c r="C13" s="12">
        <v>92378</v>
      </c>
      <c r="D13" s="12">
        <v>200</v>
      </c>
      <c r="E13" s="11" t="s">
        <v>703</v>
      </c>
      <c r="F13" s="12" t="s">
        <v>635</v>
      </c>
      <c r="G13" s="17" t="s">
        <v>670</v>
      </c>
      <c r="H13" s="2" t="s">
        <v>677</v>
      </c>
    </row>
    <row r="14" s="1" customFormat="1" ht="35" customHeight="1" spans="1:8">
      <c r="A14" s="11">
        <v>6</v>
      </c>
      <c r="B14" s="11" t="s">
        <v>120</v>
      </c>
      <c r="C14" s="12">
        <v>118074</v>
      </c>
      <c r="D14" s="12">
        <v>4800</v>
      </c>
      <c r="E14" s="11" t="s">
        <v>703</v>
      </c>
      <c r="F14" s="12" t="s">
        <v>672</v>
      </c>
      <c r="G14" s="17" t="s">
        <v>673</v>
      </c>
      <c r="H14" s="2" t="s">
        <v>669</v>
      </c>
    </row>
    <row r="15" s="1" customFormat="1" ht="42" customHeight="1" spans="1:8">
      <c r="A15" s="11">
        <v>7</v>
      </c>
      <c r="B15" s="11" t="s">
        <v>181</v>
      </c>
      <c r="C15" s="12">
        <v>86175</v>
      </c>
      <c r="D15" s="12">
        <v>4000</v>
      </c>
      <c r="E15" s="11" t="s">
        <v>381</v>
      </c>
      <c r="F15" s="11" t="s">
        <v>674</v>
      </c>
      <c r="G15" s="2" t="s">
        <v>675</v>
      </c>
      <c r="H15" s="2" t="s">
        <v>676</v>
      </c>
    </row>
    <row r="16" s="1" customFormat="1" ht="35" customHeight="1" spans="1:6">
      <c r="A16" s="9" t="s">
        <v>737</v>
      </c>
      <c r="B16" s="10"/>
      <c r="C16" s="10"/>
      <c r="D16" s="10"/>
      <c r="E16" s="10"/>
      <c r="F16" s="10"/>
    </row>
    <row r="17" s="1" customFormat="1" ht="35" customHeight="1" spans="1:8">
      <c r="A17" s="11">
        <v>8</v>
      </c>
      <c r="B17" s="11" t="s">
        <v>465</v>
      </c>
      <c r="C17" s="11">
        <v>23316</v>
      </c>
      <c r="D17" s="11">
        <v>900</v>
      </c>
      <c r="E17" s="11" t="s">
        <v>468</v>
      </c>
      <c r="F17" s="11" t="s">
        <v>468</v>
      </c>
      <c r="G17" s="1" t="s">
        <v>738</v>
      </c>
      <c r="H17" s="18" t="s">
        <v>712</v>
      </c>
    </row>
    <row r="18" s="1" customFormat="1" ht="35" customHeight="1" spans="1:7">
      <c r="A18" s="11">
        <v>9</v>
      </c>
      <c r="B18" s="11" t="s">
        <v>417</v>
      </c>
      <c r="C18" s="11">
        <v>15000</v>
      </c>
      <c r="D18" s="11">
        <v>2500</v>
      </c>
      <c r="E18" s="11" t="s">
        <v>420</v>
      </c>
      <c r="F18" s="11" t="s">
        <v>716</v>
      </c>
      <c r="G18" s="18" t="s">
        <v>739</v>
      </c>
    </row>
    <row r="19" s="1" customFormat="1" ht="35" customHeight="1" spans="1:15">
      <c r="A19" s="11">
        <v>10</v>
      </c>
      <c r="B19" s="11" t="s">
        <v>474</v>
      </c>
      <c r="C19" s="19">
        <v>8323</v>
      </c>
      <c r="D19" s="19">
        <v>4330</v>
      </c>
      <c r="E19" s="11" t="s">
        <v>381</v>
      </c>
      <c r="F19" s="11" t="s">
        <v>709</v>
      </c>
      <c r="G19" s="18" t="s">
        <v>740</v>
      </c>
      <c r="H19" s="20"/>
      <c r="I19" s="22"/>
      <c r="J19" s="23" t="s">
        <v>741</v>
      </c>
      <c r="K19" s="23"/>
      <c r="L19" s="23"/>
      <c r="M19" s="23"/>
      <c r="N19" s="23"/>
      <c r="O19" s="22"/>
    </row>
    <row r="20" s="1" customFormat="1" ht="35" customHeight="1" spans="1:8">
      <c r="A20" s="11">
        <v>11</v>
      </c>
      <c r="B20" s="11" t="s">
        <v>742</v>
      </c>
      <c r="C20" s="11">
        <v>65000</v>
      </c>
      <c r="D20" s="11">
        <v>1000</v>
      </c>
      <c r="E20" s="11" t="s">
        <v>387</v>
      </c>
      <c r="F20" s="11" t="s">
        <v>743</v>
      </c>
      <c r="G20" s="21" t="s">
        <v>744</v>
      </c>
      <c r="H20" s="18" t="s">
        <v>712</v>
      </c>
    </row>
    <row r="21" s="1" customFormat="1" ht="37" customHeight="1" spans="1:6">
      <c r="A21" s="9" t="s">
        <v>682</v>
      </c>
      <c r="B21" s="10"/>
      <c r="C21" s="10"/>
      <c r="D21" s="10"/>
      <c r="E21" s="10"/>
      <c r="F21" s="10"/>
    </row>
    <row r="22" s="1" customFormat="1" ht="35" customHeight="1" spans="1:6">
      <c r="A22" s="9" t="s">
        <v>745</v>
      </c>
      <c r="B22" s="10"/>
      <c r="C22" s="10"/>
      <c r="D22" s="10"/>
      <c r="E22" s="10"/>
      <c r="F22" s="10"/>
    </row>
    <row r="23" s="1" customFormat="1" ht="35" customHeight="1" spans="1:7">
      <c r="A23" s="11">
        <v>12</v>
      </c>
      <c r="B23" s="11" t="s">
        <v>148</v>
      </c>
      <c r="C23" s="11">
        <v>65000</v>
      </c>
      <c r="D23" s="11">
        <v>25000</v>
      </c>
      <c r="E23" s="11" t="s">
        <v>458</v>
      </c>
      <c r="F23" s="11" t="s">
        <v>683</v>
      </c>
      <c r="G23" s="17" t="s">
        <v>684</v>
      </c>
    </row>
    <row r="24" s="1" customFormat="1" ht="35" customHeight="1" spans="1:8">
      <c r="A24" s="11">
        <v>13</v>
      </c>
      <c r="B24" s="11" t="s">
        <v>461</v>
      </c>
      <c r="C24" s="11">
        <v>6613</v>
      </c>
      <c r="D24" s="11">
        <v>4600</v>
      </c>
      <c r="E24" s="11" t="s">
        <v>458</v>
      </c>
      <c r="F24" s="11" t="s">
        <v>719</v>
      </c>
      <c r="G24" s="1" t="s">
        <v>746</v>
      </c>
      <c r="H24" s="1" t="s">
        <v>747</v>
      </c>
    </row>
    <row r="25" s="1" customFormat="1" ht="44" hidden="1" customHeight="1" spans="1:6">
      <c r="A25" s="11">
        <v>14</v>
      </c>
      <c r="B25" s="11" t="s">
        <v>116</v>
      </c>
      <c r="C25" s="12">
        <v>13500</v>
      </c>
      <c r="D25" s="12">
        <v>3000</v>
      </c>
      <c r="E25" s="11" t="s">
        <v>703</v>
      </c>
      <c r="F25" s="11" t="s">
        <v>696</v>
      </c>
    </row>
    <row r="26" s="1" customFormat="1" ht="35" customHeight="1" spans="1:6">
      <c r="A26" s="9" t="s">
        <v>748</v>
      </c>
      <c r="B26" s="10"/>
      <c r="C26" s="10"/>
      <c r="D26" s="10"/>
      <c r="E26" s="10"/>
      <c r="F26" s="10"/>
    </row>
    <row r="27" s="1" customFormat="1" ht="35" customHeight="1" spans="1:6">
      <c r="A27" s="9" t="s">
        <v>689</v>
      </c>
      <c r="B27" s="10"/>
      <c r="C27" s="10"/>
      <c r="D27" s="10"/>
      <c r="E27" s="10"/>
      <c r="F27" s="10"/>
    </row>
    <row r="28" s="1" customFormat="1" ht="35" customHeight="1" spans="1:6">
      <c r="A28" s="11">
        <v>14</v>
      </c>
      <c r="B28" s="11" t="s">
        <v>173</v>
      </c>
      <c r="C28" s="11">
        <v>1216635</v>
      </c>
      <c r="D28" s="11">
        <v>530000</v>
      </c>
      <c r="E28" s="11" t="s">
        <v>384</v>
      </c>
      <c r="F28" s="11" t="s">
        <v>690</v>
      </c>
    </row>
    <row r="29" s="1" customFormat="1" ht="35" customHeight="1" spans="1:6">
      <c r="A29" s="9" t="s">
        <v>656</v>
      </c>
      <c r="B29" s="10"/>
      <c r="C29" s="10"/>
      <c r="D29" s="10"/>
      <c r="E29" s="10"/>
      <c r="F29" s="10"/>
    </row>
    <row r="30" s="1" customFormat="1" ht="35" customHeight="1" spans="1:6">
      <c r="A30" s="11">
        <v>15</v>
      </c>
      <c r="B30" s="11" t="s">
        <v>169</v>
      </c>
      <c r="C30" s="12">
        <v>19625</v>
      </c>
      <c r="D30" s="12">
        <v>2500</v>
      </c>
      <c r="E30" s="11" t="s">
        <v>464</v>
      </c>
      <c r="F30" s="11" t="s">
        <v>691</v>
      </c>
    </row>
    <row r="31" s="1" customFormat="1" ht="35" customHeight="1" spans="1:6">
      <c r="A31" s="9" t="s">
        <v>749</v>
      </c>
      <c r="B31" s="10"/>
      <c r="C31" s="10"/>
      <c r="D31" s="10"/>
      <c r="E31" s="10"/>
      <c r="F31" s="10"/>
    </row>
    <row r="32" s="1" customFormat="1" ht="44" customHeight="1" spans="1:6">
      <c r="A32" s="11">
        <v>16</v>
      </c>
      <c r="B32" s="11" t="s">
        <v>116</v>
      </c>
      <c r="C32" s="13">
        <v>17000</v>
      </c>
      <c r="D32" s="12">
        <v>3000</v>
      </c>
      <c r="E32" s="11" t="s">
        <v>703</v>
      </c>
      <c r="F32" s="11" t="s">
        <v>696</v>
      </c>
    </row>
    <row r="33" s="1" customFormat="1" ht="35" customHeight="1" spans="1:6">
      <c r="A33" s="11">
        <v>17</v>
      </c>
      <c r="B33" s="11" t="s">
        <v>151</v>
      </c>
      <c r="C33" s="12">
        <v>80417</v>
      </c>
      <c r="D33" s="12">
        <v>35000</v>
      </c>
      <c r="E33" s="11" t="s">
        <v>458</v>
      </c>
      <c r="F33" s="11" t="s">
        <v>719</v>
      </c>
    </row>
    <row r="34" s="1" customFormat="1" ht="35" customHeight="1" spans="1:6">
      <c r="A34" s="11">
        <v>18</v>
      </c>
      <c r="B34" s="11" t="s">
        <v>106</v>
      </c>
      <c r="C34" s="12">
        <v>60938</v>
      </c>
      <c r="D34" s="12">
        <v>17000</v>
      </c>
      <c r="E34" s="11" t="s">
        <v>703</v>
      </c>
      <c r="F34" s="11" t="s">
        <v>694</v>
      </c>
    </row>
    <row r="35" s="1" customFormat="1" ht="35" customHeight="1" spans="1:7">
      <c r="A35" s="11">
        <v>19</v>
      </c>
      <c r="B35" s="11" t="s">
        <v>124</v>
      </c>
      <c r="C35" s="12">
        <v>114582</v>
      </c>
      <c r="D35" s="12">
        <v>2000</v>
      </c>
      <c r="E35" s="11" t="s">
        <v>703</v>
      </c>
      <c r="F35" s="11" t="s">
        <v>672</v>
      </c>
      <c r="G35" s="17" t="s">
        <v>695</v>
      </c>
    </row>
    <row r="36" s="1" customFormat="1" ht="35" customHeight="1" spans="1:6">
      <c r="A36" s="11">
        <v>20</v>
      </c>
      <c r="B36" s="11" t="s">
        <v>469</v>
      </c>
      <c r="C36" s="12">
        <v>3592.67</v>
      </c>
      <c r="D36" s="12">
        <v>3592.67</v>
      </c>
      <c r="E36" s="11" t="s">
        <v>468</v>
      </c>
      <c r="F36" s="11" t="s">
        <v>468</v>
      </c>
    </row>
    <row r="37" s="1" customFormat="1" ht="35" customHeight="1" spans="1:7">
      <c r="A37" s="11">
        <v>21</v>
      </c>
      <c r="B37" s="11" t="s">
        <v>471</v>
      </c>
      <c r="C37" s="12">
        <v>14900</v>
      </c>
      <c r="D37" s="12">
        <v>2900</v>
      </c>
      <c r="E37" s="11" t="s">
        <v>401</v>
      </c>
      <c r="F37" s="11" t="s">
        <v>750</v>
      </c>
      <c r="G37" s="17" t="s">
        <v>751</v>
      </c>
    </row>
    <row r="38" s="2" customFormat="1" customHeight="1"/>
    <row r="39" s="2" customFormat="1" customHeight="1"/>
    <row r="40" s="2" customFormat="1" customHeight="1"/>
    <row r="41" s="2" customFormat="1" customHeight="1"/>
    <row r="42" s="2" customFormat="1" customHeight="1"/>
  </sheetData>
  <mergeCells count="14">
    <mergeCell ref="A2:F2"/>
    <mergeCell ref="A5:F5"/>
    <mergeCell ref="A6:F6"/>
    <mergeCell ref="H8:M8"/>
    <mergeCell ref="A11:F11"/>
    <mergeCell ref="A12:F12"/>
    <mergeCell ref="A16:F16"/>
    <mergeCell ref="J19:N19"/>
    <mergeCell ref="A21:F21"/>
    <mergeCell ref="A22:F22"/>
    <mergeCell ref="A26:F26"/>
    <mergeCell ref="A27:F27"/>
    <mergeCell ref="A29:F29"/>
    <mergeCell ref="A31:F31"/>
  </mergeCells>
  <pageMargins left="0.503472222222222" right="0.503472222222222" top="0.751388888888889" bottom="0.751388888888889" header="0.298611111111111" footer="0.298611111111111"/>
  <pageSetup paperSize="8" scale="7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79"/>
  <sheetViews>
    <sheetView tabSelected="1" view="pageBreakPreview" zoomScaleNormal="100" zoomScaleSheetLayoutView="100" workbookViewId="0">
      <pane ySplit="5" topLeftCell="A17" activePane="bottomLeft" state="frozen"/>
      <selection/>
      <selection pane="bottomLeft" activeCell="B18" sqref="B18"/>
    </sheetView>
  </sheetViews>
  <sheetFormatPr defaultColWidth="9" defaultRowHeight="13.5"/>
  <cols>
    <col min="1" max="1" width="5.125" style="46" customWidth="1"/>
    <col min="2" max="2" width="17.5" style="47" customWidth="1"/>
    <col min="3" max="3" width="9.125" style="266" customWidth="1"/>
    <col min="4" max="4" width="9" style="48" customWidth="1"/>
    <col min="5" max="5" width="20" style="267" customWidth="1"/>
    <col min="6" max="6" width="9.375" style="266" customWidth="1"/>
    <col min="7" max="7" width="9.60833333333333" style="268" customWidth="1"/>
    <col min="8" max="8" width="21.25" style="269" customWidth="1"/>
    <col min="9" max="9" width="9.875" style="268" customWidth="1"/>
    <col min="10" max="10" width="8.375" style="270" customWidth="1"/>
    <col min="11" max="11" width="9.44166666666667" style="270" customWidth="1"/>
    <col min="12" max="12" width="9.25" style="271" customWidth="1"/>
    <col min="13" max="13" width="6.125" style="266" customWidth="1"/>
    <col min="14" max="16384" width="9" style="42"/>
  </cols>
  <sheetData>
    <row r="1" ht="20.25" spans="1:2">
      <c r="A1" s="49" t="s">
        <v>356</v>
      </c>
      <c r="B1" s="49"/>
    </row>
    <row r="2" s="42" customFormat="1" ht="21" spans="1:13">
      <c r="A2" s="50" t="s">
        <v>357</v>
      </c>
      <c r="B2" s="51"/>
      <c r="C2" s="272"/>
      <c r="D2" s="53"/>
      <c r="E2" s="273"/>
      <c r="F2" s="274"/>
      <c r="G2" s="275"/>
      <c r="H2" s="269"/>
      <c r="I2" s="273"/>
      <c r="J2" s="314"/>
      <c r="K2" s="314"/>
      <c r="L2" s="314"/>
      <c r="M2" s="272"/>
    </row>
    <row r="3" s="42" customFormat="1" ht="21.75" spans="1:13">
      <c r="A3" s="55" t="s">
        <v>358</v>
      </c>
      <c r="B3" s="55"/>
      <c r="C3" s="269"/>
      <c r="D3" s="53"/>
      <c r="E3" s="273"/>
      <c r="F3" s="274"/>
      <c r="G3" s="275"/>
      <c r="H3" s="269"/>
      <c r="I3" s="273"/>
      <c r="J3" s="314"/>
      <c r="K3" s="314"/>
      <c r="L3" s="315" t="s">
        <v>359</v>
      </c>
      <c r="M3" s="315"/>
    </row>
    <row r="4" s="43" customFormat="1" ht="25" customHeight="1" spans="1:13">
      <c r="A4" s="56" t="s">
        <v>1</v>
      </c>
      <c r="B4" s="57" t="s">
        <v>2</v>
      </c>
      <c r="C4" s="58" t="s">
        <v>360</v>
      </c>
      <c r="D4" s="276" t="s">
        <v>361</v>
      </c>
      <c r="E4" s="57" t="s">
        <v>362</v>
      </c>
      <c r="F4" s="57"/>
      <c r="G4" s="276"/>
      <c r="H4" s="277" t="s">
        <v>363</v>
      </c>
      <c r="I4" s="276"/>
      <c r="J4" s="316" t="s">
        <v>364</v>
      </c>
      <c r="K4" s="316"/>
      <c r="L4" s="57" t="s">
        <v>5</v>
      </c>
      <c r="M4" s="317" t="s">
        <v>365</v>
      </c>
    </row>
    <row r="5" s="265" customFormat="1" ht="40" customHeight="1" spans="1:13">
      <c r="A5" s="62"/>
      <c r="B5" s="63"/>
      <c r="C5" s="64"/>
      <c r="D5" s="278"/>
      <c r="E5" s="63" t="s">
        <v>366</v>
      </c>
      <c r="F5" s="63" t="s">
        <v>367</v>
      </c>
      <c r="G5" s="278" t="s">
        <v>368</v>
      </c>
      <c r="H5" s="185" t="s">
        <v>369</v>
      </c>
      <c r="I5" s="278" t="s">
        <v>370</v>
      </c>
      <c r="J5" s="318" t="s">
        <v>371</v>
      </c>
      <c r="K5" s="318" t="s">
        <v>372</v>
      </c>
      <c r="L5" s="63"/>
      <c r="M5" s="319"/>
    </row>
    <row r="6" s="43" customFormat="1" ht="25" customHeight="1" spans="1:13">
      <c r="A6" s="279" t="s">
        <v>373</v>
      </c>
      <c r="B6" s="63"/>
      <c r="C6" s="64">
        <f t="shared" ref="C6:G6" si="0">C7+C22+C36</f>
        <v>9418883.61</v>
      </c>
      <c r="D6" s="280">
        <f t="shared" si="0"/>
        <v>3143817</v>
      </c>
      <c r="E6" s="281"/>
      <c r="F6" s="64">
        <f t="shared" si="0"/>
        <v>1243613</v>
      </c>
      <c r="G6" s="280">
        <f t="shared" si="0"/>
        <v>925093</v>
      </c>
      <c r="H6" s="282"/>
      <c r="I6" s="280">
        <f>I7+I22+I36</f>
        <v>2614653</v>
      </c>
      <c r="J6" s="320">
        <f t="shared" ref="J6:J39" si="1">I6/F6</f>
        <v>2.1024651559609</v>
      </c>
      <c r="K6" s="320">
        <f t="shared" ref="K6:K38" si="2">I6/G6</f>
        <v>2.82636772735282</v>
      </c>
      <c r="L6" s="63"/>
      <c r="M6" s="321"/>
    </row>
    <row r="7" s="43" customFormat="1" ht="25" customHeight="1" spans="1:13">
      <c r="A7" s="283" t="s">
        <v>374</v>
      </c>
      <c r="B7" s="284"/>
      <c r="C7" s="64">
        <f t="shared" ref="C7:G7" si="3">C8+C13+C20</f>
        <v>3398360.39</v>
      </c>
      <c r="D7" s="64">
        <f t="shared" si="3"/>
        <v>1721443</v>
      </c>
      <c r="E7" s="281"/>
      <c r="F7" s="64">
        <f t="shared" si="3"/>
        <v>694000</v>
      </c>
      <c r="G7" s="280">
        <f t="shared" si="3"/>
        <v>512294</v>
      </c>
      <c r="H7" s="282"/>
      <c r="I7" s="280">
        <f>I8+I13+I20</f>
        <v>956717</v>
      </c>
      <c r="J7" s="320">
        <f t="shared" si="1"/>
        <v>1.37855475504323</v>
      </c>
      <c r="K7" s="320">
        <f t="shared" si="2"/>
        <v>1.8675155281928</v>
      </c>
      <c r="L7" s="63"/>
      <c r="M7" s="321"/>
    </row>
    <row r="8" s="45" customFormat="1" ht="25" customHeight="1" spans="1:14">
      <c r="A8" s="62" t="s">
        <v>375</v>
      </c>
      <c r="B8" s="63"/>
      <c r="C8" s="64">
        <f>C9+C10+C11+C12</f>
        <v>1384810</v>
      </c>
      <c r="D8" s="64">
        <f t="shared" ref="D8:I8" si="4">D9+D10+D11+D12</f>
        <v>385877</v>
      </c>
      <c r="E8" s="281"/>
      <c r="F8" s="64">
        <f t="shared" si="4"/>
        <v>538000</v>
      </c>
      <c r="G8" s="280">
        <f t="shared" si="4"/>
        <v>405494</v>
      </c>
      <c r="H8" s="282"/>
      <c r="I8" s="280">
        <f t="shared" si="4"/>
        <v>828507</v>
      </c>
      <c r="J8" s="320">
        <f t="shared" si="1"/>
        <v>1.53997583643123</v>
      </c>
      <c r="K8" s="320">
        <f t="shared" si="2"/>
        <v>2.04320409179914</v>
      </c>
      <c r="L8" s="63"/>
      <c r="M8" s="321"/>
      <c r="N8" s="43"/>
    </row>
    <row r="9" s="45" customFormat="1" ht="81" customHeight="1" spans="1:14">
      <c r="A9" s="68">
        <v>1</v>
      </c>
      <c r="B9" s="69" t="s">
        <v>376</v>
      </c>
      <c r="C9" s="70">
        <f>'69个省市重点'!L21</f>
        <v>17000</v>
      </c>
      <c r="D9" s="72">
        <f>'69个省市重点'!T21</f>
        <v>10714</v>
      </c>
      <c r="E9" s="69" t="s">
        <v>377</v>
      </c>
      <c r="F9" s="71">
        <f>'69个省市重点'!P21</f>
        <v>3000</v>
      </c>
      <c r="G9" s="72">
        <f>'69个省市重点'!U21</f>
        <v>3000</v>
      </c>
      <c r="H9" s="285" t="str">
        <f>'69个省市重点'!AB21</f>
        <v>8月8日已预验收。</v>
      </c>
      <c r="I9" s="72">
        <f>'69个省市重点'!V21</f>
        <v>3150</v>
      </c>
      <c r="J9" s="322">
        <f t="shared" si="1"/>
        <v>1.05</v>
      </c>
      <c r="K9" s="322">
        <f t="shared" si="2"/>
        <v>1.05</v>
      </c>
      <c r="L9" s="298" t="s">
        <v>378</v>
      </c>
      <c r="M9" s="321" t="s">
        <v>379</v>
      </c>
      <c r="N9" s="43"/>
    </row>
    <row r="10" s="45" customFormat="1" ht="54" customHeight="1" spans="1:14">
      <c r="A10" s="68">
        <v>2</v>
      </c>
      <c r="B10" s="69" t="s">
        <v>380</v>
      </c>
      <c r="C10" s="70">
        <f>'69个省市重点'!L38</f>
        <v>86175</v>
      </c>
      <c r="D10" s="72">
        <f>'69个省市重点'!T38</f>
        <v>30891</v>
      </c>
      <c r="E10" s="69" t="s">
        <v>377</v>
      </c>
      <c r="F10" s="71">
        <f>'69个省市重点'!P38</f>
        <v>4000</v>
      </c>
      <c r="G10" s="72">
        <f>'69个省市重点'!U38</f>
        <v>4000</v>
      </c>
      <c r="H10" s="285" t="str">
        <f>'69个省市重点'!AB38</f>
        <v>项目已于6月14日完成竣工备案。</v>
      </c>
      <c r="I10" s="72">
        <f>'69个省市重点'!V38</f>
        <v>11904</v>
      </c>
      <c r="J10" s="322">
        <f t="shared" si="1"/>
        <v>2.976</v>
      </c>
      <c r="K10" s="322">
        <f t="shared" si="2"/>
        <v>2.976</v>
      </c>
      <c r="L10" s="298" t="s">
        <v>381</v>
      </c>
      <c r="M10" s="321" t="s">
        <v>382</v>
      </c>
      <c r="N10" s="43"/>
    </row>
    <row r="11" s="45" customFormat="1" ht="81" customHeight="1" spans="1:14">
      <c r="A11" s="68">
        <v>3</v>
      </c>
      <c r="B11" s="69" t="s">
        <v>383</v>
      </c>
      <c r="C11" s="70">
        <f>'69个省市重点'!L36</f>
        <v>1216635</v>
      </c>
      <c r="D11" s="72">
        <f>'69个省市重点'!T36</f>
        <v>280272</v>
      </c>
      <c r="E11" s="69" t="s">
        <v>377</v>
      </c>
      <c r="F11" s="71">
        <f>'69个省市重点'!P36</f>
        <v>530000</v>
      </c>
      <c r="G11" s="72">
        <f>'69个省市重点'!U36</f>
        <v>397494</v>
      </c>
      <c r="H11" s="285" t="str">
        <f>'69个省市重点'!AB36</f>
        <v>主体完成100%，砌体完成100%，抹灰完成100%，外立面完成100%，精装完成98%，园林完成98%。</v>
      </c>
      <c r="I11" s="72">
        <f>'69个省市重点'!V36</f>
        <v>812453</v>
      </c>
      <c r="J11" s="322">
        <f t="shared" si="1"/>
        <v>1.53293018867925</v>
      </c>
      <c r="K11" s="322">
        <f t="shared" si="2"/>
        <v>2.04393777012986</v>
      </c>
      <c r="L11" s="298" t="s">
        <v>384</v>
      </c>
      <c r="M11" s="321" t="s">
        <v>379</v>
      </c>
      <c r="N11" s="43"/>
    </row>
    <row r="12" s="45" customFormat="1" ht="73" customHeight="1" spans="1:14">
      <c r="A12" s="73">
        <v>4</v>
      </c>
      <c r="B12" s="74" t="s">
        <v>385</v>
      </c>
      <c r="C12" s="75">
        <v>65000</v>
      </c>
      <c r="D12" s="76">
        <v>64000</v>
      </c>
      <c r="E12" s="74" t="s">
        <v>377</v>
      </c>
      <c r="F12" s="75">
        <v>1000</v>
      </c>
      <c r="G12" s="76">
        <v>1000</v>
      </c>
      <c r="H12" s="200" t="s">
        <v>386</v>
      </c>
      <c r="I12" s="76">
        <v>1000</v>
      </c>
      <c r="J12" s="323">
        <f t="shared" si="1"/>
        <v>1</v>
      </c>
      <c r="K12" s="323">
        <f t="shared" si="2"/>
        <v>1</v>
      </c>
      <c r="L12" s="324" t="s">
        <v>387</v>
      </c>
      <c r="M12" s="325" t="s">
        <v>388</v>
      </c>
      <c r="N12" s="43"/>
    </row>
    <row r="13" s="45" customFormat="1" ht="24" customHeight="1" spans="1:14">
      <c r="A13" s="286" t="s">
        <v>389</v>
      </c>
      <c r="B13" s="287"/>
      <c r="C13" s="288">
        <f>SUM(C14:C19)</f>
        <v>1976400</v>
      </c>
      <c r="D13" s="288">
        <f t="shared" ref="D13:I13" si="5">SUM(D14:D19)</f>
        <v>1335566</v>
      </c>
      <c r="E13" s="78"/>
      <c r="F13" s="288">
        <f t="shared" si="5"/>
        <v>155000</v>
      </c>
      <c r="G13" s="106">
        <f t="shared" si="5"/>
        <v>106750</v>
      </c>
      <c r="H13" s="289"/>
      <c r="I13" s="106">
        <f t="shared" si="5"/>
        <v>127386</v>
      </c>
      <c r="J13" s="326">
        <f t="shared" si="1"/>
        <v>0.821845161290323</v>
      </c>
      <c r="K13" s="326">
        <f t="shared" si="2"/>
        <v>1.19331147540984</v>
      </c>
      <c r="L13" s="293"/>
      <c r="M13" s="327"/>
      <c r="N13" s="43"/>
    </row>
    <row r="14" s="45" customFormat="1" ht="71" customHeight="1" spans="1:14">
      <c r="A14" s="68">
        <v>5</v>
      </c>
      <c r="B14" s="69" t="s">
        <v>390</v>
      </c>
      <c r="C14" s="71">
        <f>'69个省市重点'!L7</f>
        <v>182400</v>
      </c>
      <c r="D14" s="72">
        <f>'69个省市重点'!T7</f>
        <v>48730</v>
      </c>
      <c r="E14" s="69" t="s">
        <v>391</v>
      </c>
      <c r="F14" s="71">
        <f>'69个省市重点'!P7</f>
        <v>18000</v>
      </c>
      <c r="G14" s="72">
        <f>'69个省市重点'!U7</f>
        <v>8300</v>
      </c>
      <c r="H14" s="285" t="str">
        <f>'69个省市重点'!AB7</f>
        <v>锚杆完成90%，桩基检测完成80%，基础土方开挖完成60%，承台完成10%，塔吊基础完成100%。</v>
      </c>
      <c r="I14" s="72">
        <f>'69个省市重点'!V7</f>
        <v>19888</v>
      </c>
      <c r="J14" s="322">
        <f t="shared" si="1"/>
        <v>1.10488888888889</v>
      </c>
      <c r="K14" s="322">
        <f t="shared" si="2"/>
        <v>2.39614457831325</v>
      </c>
      <c r="L14" s="298" t="s">
        <v>392</v>
      </c>
      <c r="M14" s="321" t="s">
        <v>393</v>
      </c>
      <c r="N14" s="43"/>
    </row>
    <row r="15" s="42" customFormat="1" ht="74" customHeight="1" spans="1:13">
      <c r="A15" s="68">
        <v>6</v>
      </c>
      <c r="B15" s="69" t="s">
        <v>394</v>
      </c>
      <c r="C15" s="71">
        <f>'69个省市重点'!L44</f>
        <v>1300000</v>
      </c>
      <c r="D15" s="72">
        <f>'69个省市重点'!T44</f>
        <v>1099265</v>
      </c>
      <c r="E15" s="69" t="s">
        <v>395</v>
      </c>
      <c r="F15" s="71">
        <f>'69个省市重点'!P44</f>
        <v>100000</v>
      </c>
      <c r="G15" s="72">
        <f>'69个省市重点'!U44</f>
        <v>70000</v>
      </c>
      <c r="H15" s="285" t="str">
        <f>'69个省市重点'!AB44</f>
        <v>项目施工至5号地块北区6F，南区5F。</v>
      </c>
      <c r="I15" s="72">
        <f>'69个省市重点'!V44</f>
        <v>66179</v>
      </c>
      <c r="J15" s="322">
        <f t="shared" si="1"/>
        <v>0.66179</v>
      </c>
      <c r="K15" s="322">
        <f t="shared" si="2"/>
        <v>0.945414285714286</v>
      </c>
      <c r="L15" s="298" t="s">
        <v>396</v>
      </c>
      <c r="M15" s="321" t="s">
        <v>393</v>
      </c>
    </row>
    <row r="16" s="42" customFormat="1" ht="90" customHeight="1" spans="1:13">
      <c r="A16" s="68">
        <v>7</v>
      </c>
      <c r="B16" s="69" t="s">
        <v>397</v>
      </c>
      <c r="C16" s="71">
        <f>'69个省市重点'!L32</f>
        <v>200000</v>
      </c>
      <c r="D16" s="72">
        <f>'69个省市重点'!T32</f>
        <v>58000</v>
      </c>
      <c r="E16" s="69" t="s">
        <v>398</v>
      </c>
      <c r="F16" s="71">
        <f>'69个省市重点'!P32</f>
        <v>7000</v>
      </c>
      <c r="G16" s="72">
        <f>'69个省市重点'!U32</f>
        <v>6400</v>
      </c>
      <c r="H16" s="285" t="str">
        <f>'69个省市重点'!AB32</f>
        <v>四期A、B地块竣工验收完成。</v>
      </c>
      <c r="I16" s="72">
        <f>'69个省市重点'!V32</f>
        <v>11604</v>
      </c>
      <c r="J16" s="322">
        <f t="shared" si="1"/>
        <v>1.65771428571429</v>
      </c>
      <c r="K16" s="322">
        <f t="shared" si="2"/>
        <v>1.813125</v>
      </c>
      <c r="L16" s="298" t="s">
        <v>396</v>
      </c>
      <c r="M16" s="321" t="s">
        <v>393</v>
      </c>
    </row>
    <row r="17" s="42" customFormat="1" ht="168" customHeight="1" spans="1:13">
      <c r="A17" s="73">
        <v>8</v>
      </c>
      <c r="B17" s="74" t="s">
        <v>399</v>
      </c>
      <c r="C17" s="75">
        <f>'69个省市重点'!L39</f>
        <v>200000</v>
      </c>
      <c r="D17" s="76">
        <f>'69个省市重点'!T39</f>
        <v>118771</v>
      </c>
      <c r="E17" s="74" t="s">
        <v>400</v>
      </c>
      <c r="F17" s="75">
        <f>'69个省市重点'!P39</f>
        <v>10000</v>
      </c>
      <c r="G17" s="76">
        <f>'69个省市重点'!U39</f>
        <v>7300</v>
      </c>
      <c r="H17" s="200" t="str">
        <f>'69个省市重点'!AB39</f>
        <v>1.购地企业中,祺亮建材部分装修室内工程;小罐茶装修室内工程;尚贸家饰室外工程装修；豪帝卫浴室外工程装修；布塔科技主体封顶；诚联环保土地报批已办理。2.蓝领二期通用小型厂房：办理总登完毕,下阶段启动销售前期手续。</v>
      </c>
      <c r="I17" s="76">
        <f>'69个省市重点'!V39</f>
        <v>7300</v>
      </c>
      <c r="J17" s="323">
        <f t="shared" si="1"/>
        <v>0.73</v>
      </c>
      <c r="K17" s="323">
        <f t="shared" si="2"/>
        <v>1</v>
      </c>
      <c r="L17" s="324" t="s">
        <v>401</v>
      </c>
      <c r="M17" s="325" t="s">
        <v>393</v>
      </c>
    </row>
    <row r="18" s="42" customFormat="1" ht="70" customHeight="1" spans="1:13">
      <c r="A18" s="77">
        <v>9</v>
      </c>
      <c r="B18" s="78" t="s">
        <v>402</v>
      </c>
      <c r="C18" s="79">
        <v>72000</v>
      </c>
      <c r="D18" s="80">
        <v>6500</v>
      </c>
      <c r="E18" s="78" t="s">
        <v>403</v>
      </c>
      <c r="F18" s="79">
        <v>12000</v>
      </c>
      <c r="G18" s="80">
        <v>7500</v>
      </c>
      <c r="H18" s="290" t="s">
        <v>404</v>
      </c>
      <c r="I18" s="80">
        <f>10000+2700</f>
        <v>12700</v>
      </c>
      <c r="J18" s="328">
        <f t="shared" si="1"/>
        <v>1.05833333333333</v>
      </c>
      <c r="K18" s="328">
        <f t="shared" si="2"/>
        <v>1.69333333333333</v>
      </c>
      <c r="L18" s="293" t="s">
        <v>381</v>
      </c>
      <c r="M18" s="327" t="s">
        <v>382</v>
      </c>
    </row>
    <row r="19" s="42" customFormat="1" ht="84" customHeight="1" spans="1:13">
      <c r="A19" s="68">
        <v>10</v>
      </c>
      <c r="B19" s="69" t="s">
        <v>405</v>
      </c>
      <c r="C19" s="71">
        <v>22000</v>
      </c>
      <c r="D19" s="72">
        <v>4300</v>
      </c>
      <c r="E19" s="69" t="s">
        <v>377</v>
      </c>
      <c r="F19" s="71">
        <v>8000</v>
      </c>
      <c r="G19" s="72">
        <v>7250</v>
      </c>
      <c r="H19" s="285" t="s">
        <v>406</v>
      </c>
      <c r="I19" s="72">
        <v>9715</v>
      </c>
      <c r="J19" s="322">
        <f t="shared" si="1"/>
        <v>1.214375</v>
      </c>
      <c r="K19" s="322">
        <f t="shared" si="2"/>
        <v>1.34</v>
      </c>
      <c r="L19" s="298" t="s">
        <v>407</v>
      </c>
      <c r="M19" s="329" t="s">
        <v>408</v>
      </c>
    </row>
    <row r="20" s="42" customFormat="1" ht="24" customHeight="1" spans="1:13">
      <c r="A20" s="62" t="s">
        <v>409</v>
      </c>
      <c r="B20" s="63"/>
      <c r="C20" s="64">
        <f>C21</f>
        <v>37150.39</v>
      </c>
      <c r="D20" s="64">
        <f t="shared" ref="C20:G20" si="6">D21</f>
        <v>0</v>
      </c>
      <c r="E20" s="69"/>
      <c r="F20" s="64">
        <f t="shared" si="6"/>
        <v>1000</v>
      </c>
      <c r="G20" s="280">
        <f t="shared" si="6"/>
        <v>50</v>
      </c>
      <c r="H20" s="282"/>
      <c r="I20" s="280">
        <f>I21</f>
        <v>824</v>
      </c>
      <c r="J20" s="320">
        <f t="shared" si="1"/>
        <v>0.824</v>
      </c>
      <c r="K20" s="320">
        <f t="shared" si="2"/>
        <v>16.48</v>
      </c>
      <c r="L20" s="298"/>
      <c r="M20" s="329"/>
    </row>
    <row r="21" s="14" customFormat="1" ht="69" customHeight="1" spans="1:14">
      <c r="A21" s="68">
        <v>11</v>
      </c>
      <c r="B21" s="69" t="s">
        <v>410</v>
      </c>
      <c r="C21" s="291">
        <v>37150.39</v>
      </c>
      <c r="D21" s="72">
        <v>0</v>
      </c>
      <c r="E21" s="69" t="s">
        <v>411</v>
      </c>
      <c r="F21" s="291">
        <v>1000</v>
      </c>
      <c r="G21" s="72">
        <v>50</v>
      </c>
      <c r="H21" s="285" t="s">
        <v>412</v>
      </c>
      <c r="I21" s="72">
        <f>546+278</f>
        <v>824</v>
      </c>
      <c r="J21" s="322">
        <f t="shared" si="1"/>
        <v>0.824</v>
      </c>
      <c r="K21" s="322">
        <f t="shared" si="2"/>
        <v>16.48</v>
      </c>
      <c r="L21" s="298" t="s">
        <v>381</v>
      </c>
      <c r="M21" s="321" t="s">
        <v>382</v>
      </c>
      <c r="N21" s="42"/>
    </row>
    <row r="22" s="43" customFormat="1" ht="38" customHeight="1" spans="1:13">
      <c r="A22" s="62" t="s">
        <v>413</v>
      </c>
      <c r="B22" s="284"/>
      <c r="C22" s="280">
        <f t="shared" ref="C22:G22" si="7">C23+C26+C29</f>
        <v>1119398</v>
      </c>
      <c r="D22" s="280">
        <f t="shared" si="7"/>
        <v>49377</v>
      </c>
      <c r="E22" s="69"/>
      <c r="F22" s="280">
        <f t="shared" si="7"/>
        <v>40100</v>
      </c>
      <c r="G22" s="280">
        <f t="shared" si="7"/>
        <v>13019</v>
      </c>
      <c r="H22" s="292"/>
      <c r="I22" s="280">
        <f>I23+I26+I29</f>
        <v>61850</v>
      </c>
      <c r="J22" s="320">
        <f t="shared" si="1"/>
        <v>1.54239401496259</v>
      </c>
      <c r="K22" s="320">
        <f t="shared" si="2"/>
        <v>4.75074890544589</v>
      </c>
      <c r="L22" s="63"/>
      <c r="M22" s="329"/>
    </row>
    <row r="23" s="45" customFormat="1" ht="27" customHeight="1" spans="1:14">
      <c r="A23" s="62" t="s">
        <v>414</v>
      </c>
      <c r="B23" s="63"/>
      <c r="C23" s="280">
        <f>SUM(C24:C25)</f>
        <v>43346</v>
      </c>
      <c r="D23" s="280">
        <f>SUM(D24:D25)</f>
        <v>39846</v>
      </c>
      <c r="E23" s="69"/>
      <c r="F23" s="280">
        <f>SUM(F24:F25)</f>
        <v>3500</v>
      </c>
      <c r="G23" s="280">
        <f>SUM(G24:G25)</f>
        <v>3500</v>
      </c>
      <c r="H23" s="292"/>
      <c r="I23" s="280">
        <f>SUM(I24:I25)</f>
        <v>3602</v>
      </c>
      <c r="J23" s="320">
        <f t="shared" si="1"/>
        <v>1.02914285714286</v>
      </c>
      <c r="K23" s="320">
        <f t="shared" si="2"/>
        <v>1.02914285714286</v>
      </c>
      <c r="L23" s="63"/>
      <c r="M23" s="329"/>
      <c r="N23" s="43"/>
    </row>
    <row r="24" s="45" customFormat="1" ht="58" customHeight="1" spans="1:14">
      <c r="A24" s="77">
        <v>12</v>
      </c>
      <c r="B24" s="78" t="s">
        <v>415</v>
      </c>
      <c r="C24" s="293">
        <v>28346</v>
      </c>
      <c r="D24" s="80">
        <v>27346</v>
      </c>
      <c r="E24" s="78" t="s">
        <v>377</v>
      </c>
      <c r="F24" s="293">
        <v>1000</v>
      </c>
      <c r="G24" s="80">
        <v>1000</v>
      </c>
      <c r="H24" s="290" t="s">
        <v>416</v>
      </c>
      <c r="I24" s="80">
        <v>1000</v>
      </c>
      <c r="J24" s="328">
        <f t="shared" si="1"/>
        <v>1</v>
      </c>
      <c r="K24" s="328">
        <f t="shared" si="2"/>
        <v>1</v>
      </c>
      <c r="L24" s="293" t="s">
        <v>392</v>
      </c>
      <c r="M24" s="327" t="s">
        <v>393</v>
      </c>
      <c r="N24" s="43"/>
    </row>
    <row r="25" s="45" customFormat="1" ht="58" customHeight="1" spans="1:14">
      <c r="A25" s="73">
        <v>13</v>
      </c>
      <c r="B25" s="74" t="s">
        <v>417</v>
      </c>
      <c r="C25" s="294">
        <v>15000</v>
      </c>
      <c r="D25" s="76">
        <v>12500</v>
      </c>
      <c r="E25" s="74" t="s">
        <v>418</v>
      </c>
      <c r="F25" s="294">
        <v>2500</v>
      </c>
      <c r="G25" s="76">
        <v>2500</v>
      </c>
      <c r="H25" s="200" t="s">
        <v>419</v>
      </c>
      <c r="I25" s="76">
        <v>2602</v>
      </c>
      <c r="J25" s="323">
        <f t="shared" si="1"/>
        <v>1.0408</v>
      </c>
      <c r="K25" s="323">
        <f t="shared" si="2"/>
        <v>1.0408</v>
      </c>
      <c r="L25" s="324" t="s">
        <v>420</v>
      </c>
      <c r="M25" s="325" t="s">
        <v>393</v>
      </c>
      <c r="N25" s="43"/>
    </row>
    <row r="26" s="45" customFormat="1" ht="32" customHeight="1" spans="1:14">
      <c r="A26" s="286" t="s">
        <v>421</v>
      </c>
      <c r="B26" s="287"/>
      <c r="C26" s="288">
        <f>SUM(C27:C28)</f>
        <v>830732</v>
      </c>
      <c r="D26" s="288">
        <f>SUM(D27:D28)</f>
        <v>9531</v>
      </c>
      <c r="E26" s="78"/>
      <c r="F26" s="288">
        <f>SUM(F27:F28)</f>
        <v>8000</v>
      </c>
      <c r="G26" s="106">
        <f>SUM(G27:G28)</f>
        <v>7050</v>
      </c>
      <c r="H26" s="289"/>
      <c r="I26" s="106">
        <f>SUM(I27:I28)</f>
        <v>57001</v>
      </c>
      <c r="J26" s="326">
        <f t="shared" si="1"/>
        <v>7.125125</v>
      </c>
      <c r="K26" s="326">
        <f t="shared" si="2"/>
        <v>8.08524822695036</v>
      </c>
      <c r="L26" s="287"/>
      <c r="M26" s="330"/>
      <c r="N26" s="43"/>
    </row>
    <row r="27" s="42" customFormat="1" ht="57" customHeight="1" spans="1:13">
      <c r="A27" s="68">
        <v>14</v>
      </c>
      <c r="B27" s="69" t="s">
        <v>422</v>
      </c>
      <c r="C27" s="71">
        <f>'69个省市重点'!L8</f>
        <v>30732</v>
      </c>
      <c r="D27" s="72">
        <f>'69个省市重点'!T8</f>
        <v>331</v>
      </c>
      <c r="E27" s="69" t="s">
        <v>423</v>
      </c>
      <c r="F27" s="71">
        <f>'69个省市重点'!P8</f>
        <v>5500</v>
      </c>
      <c r="G27" s="72">
        <f>'69个省市重点'!U8</f>
        <v>5020</v>
      </c>
      <c r="H27" s="285" t="str">
        <f>'69个省市重点'!AB8</f>
        <v>巷道综合管线施工75%，站房建设90%，缆线敷设及设备安装40%。</v>
      </c>
      <c r="I27" s="72">
        <f>'69个省市重点'!V8</f>
        <v>39800</v>
      </c>
      <c r="J27" s="322">
        <f t="shared" si="1"/>
        <v>7.23636363636364</v>
      </c>
      <c r="K27" s="322">
        <f t="shared" si="2"/>
        <v>7.92828685258964</v>
      </c>
      <c r="L27" s="298" t="s">
        <v>378</v>
      </c>
      <c r="M27" s="321" t="s">
        <v>379</v>
      </c>
    </row>
    <row r="28" s="42" customFormat="1" ht="54" customHeight="1" spans="1:13">
      <c r="A28" s="82">
        <v>15</v>
      </c>
      <c r="B28" s="83" t="s">
        <v>424</v>
      </c>
      <c r="C28" s="84">
        <f>'69个省市重点'!L40</f>
        <v>800000</v>
      </c>
      <c r="D28" s="85">
        <f>'69个省市重点'!T40</f>
        <v>9200</v>
      </c>
      <c r="E28" s="69" t="s">
        <v>425</v>
      </c>
      <c r="F28" s="84">
        <f>'69个省市重点'!P40</f>
        <v>2500</v>
      </c>
      <c r="G28" s="85">
        <f>'69个省市重点'!U40</f>
        <v>2030</v>
      </c>
      <c r="H28" s="295" t="str">
        <f>'69个省市重点'!AB40</f>
        <v>按进度支付逾期安置过渡费用。</v>
      </c>
      <c r="I28" s="85">
        <f>'69个省市重点'!V40</f>
        <v>17201</v>
      </c>
      <c r="J28" s="322">
        <f t="shared" si="1"/>
        <v>6.8804</v>
      </c>
      <c r="K28" s="322">
        <f t="shared" si="2"/>
        <v>8.47339901477832</v>
      </c>
      <c r="L28" s="331" t="s">
        <v>426</v>
      </c>
      <c r="M28" s="321" t="s">
        <v>379</v>
      </c>
    </row>
    <row r="29" s="43" customFormat="1" ht="34" customHeight="1" spans="1:13">
      <c r="A29" s="62" t="s">
        <v>427</v>
      </c>
      <c r="B29" s="63"/>
      <c r="C29" s="64">
        <f>SUM(C30:C35)</f>
        <v>245320</v>
      </c>
      <c r="D29" s="64">
        <f>SUM(D30:D35)</f>
        <v>0</v>
      </c>
      <c r="E29" s="69"/>
      <c r="F29" s="64">
        <f>SUM(F30:F35)</f>
        <v>28600</v>
      </c>
      <c r="G29" s="280">
        <f>SUM(G30:G35)</f>
        <v>2469</v>
      </c>
      <c r="H29" s="282"/>
      <c r="I29" s="280">
        <f>SUM(I30:I35)</f>
        <v>1247</v>
      </c>
      <c r="J29" s="320">
        <f t="shared" si="1"/>
        <v>0.0436013986013986</v>
      </c>
      <c r="K29" s="320">
        <f t="shared" si="2"/>
        <v>0.505062778452815</v>
      </c>
      <c r="L29" s="63"/>
      <c r="M29" s="329"/>
    </row>
    <row r="30" s="42" customFormat="1" ht="42" customHeight="1" spans="1:13">
      <c r="A30" s="68">
        <v>16</v>
      </c>
      <c r="B30" s="69" t="s">
        <v>428</v>
      </c>
      <c r="C30" s="296">
        <v>59445</v>
      </c>
      <c r="D30" s="72">
        <v>0</v>
      </c>
      <c r="E30" s="69" t="s">
        <v>429</v>
      </c>
      <c r="F30" s="71">
        <v>1900</v>
      </c>
      <c r="G30" s="72">
        <v>1070</v>
      </c>
      <c r="H30" s="285" t="s">
        <v>430</v>
      </c>
      <c r="I30" s="72">
        <f>355+300</f>
        <v>655</v>
      </c>
      <c r="J30" s="322">
        <f t="shared" si="1"/>
        <v>0.344736842105263</v>
      </c>
      <c r="K30" s="322">
        <f t="shared" si="2"/>
        <v>0.61214953271028</v>
      </c>
      <c r="L30" s="293" t="s">
        <v>378</v>
      </c>
      <c r="M30" s="321" t="s">
        <v>379</v>
      </c>
    </row>
    <row r="31" s="42" customFormat="1" ht="64" customHeight="1" spans="1:13">
      <c r="A31" s="68">
        <v>17</v>
      </c>
      <c r="B31" s="69" t="s">
        <v>431</v>
      </c>
      <c r="C31" s="297">
        <v>9875</v>
      </c>
      <c r="D31" s="72">
        <v>0</v>
      </c>
      <c r="E31" s="69" t="s">
        <v>432</v>
      </c>
      <c r="F31" s="298">
        <v>1000</v>
      </c>
      <c r="G31" s="72">
        <v>150</v>
      </c>
      <c r="H31" s="285" t="s">
        <v>433</v>
      </c>
      <c r="I31" s="72">
        <v>0</v>
      </c>
      <c r="J31" s="322">
        <f t="shared" si="1"/>
        <v>0</v>
      </c>
      <c r="K31" s="322">
        <f t="shared" si="2"/>
        <v>0</v>
      </c>
      <c r="L31" s="293" t="s">
        <v>378</v>
      </c>
      <c r="M31" s="321" t="s">
        <v>379</v>
      </c>
    </row>
    <row r="32" s="43" customFormat="1" ht="72" customHeight="1" spans="1:13">
      <c r="A32" s="68">
        <v>18</v>
      </c>
      <c r="B32" s="69" t="s">
        <v>434</v>
      </c>
      <c r="C32" s="299">
        <v>9000</v>
      </c>
      <c r="D32" s="280">
        <v>0</v>
      </c>
      <c r="E32" s="69" t="s">
        <v>435</v>
      </c>
      <c r="F32" s="300">
        <v>1000</v>
      </c>
      <c r="G32" s="72">
        <v>20</v>
      </c>
      <c r="H32" s="285" t="s">
        <v>436</v>
      </c>
      <c r="I32" s="72">
        <v>0</v>
      </c>
      <c r="J32" s="322">
        <f t="shared" si="1"/>
        <v>0</v>
      </c>
      <c r="K32" s="322">
        <f t="shared" si="2"/>
        <v>0</v>
      </c>
      <c r="L32" s="298" t="s">
        <v>378</v>
      </c>
      <c r="M32" s="321" t="s">
        <v>379</v>
      </c>
    </row>
    <row r="33" s="43" customFormat="1" ht="75" customHeight="1" spans="1:13">
      <c r="A33" s="301">
        <v>19</v>
      </c>
      <c r="B33" s="302" t="s">
        <v>437</v>
      </c>
      <c r="C33" s="303">
        <v>106000</v>
      </c>
      <c r="D33" s="304">
        <v>0</v>
      </c>
      <c r="E33" s="302" t="s">
        <v>438</v>
      </c>
      <c r="F33" s="303">
        <v>1000</v>
      </c>
      <c r="G33" s="305">
        <v>429</v>
      </c>
      <c r="H33" s="306" t="s">
        <v>439</v>
      </c>
      <c r="I33" s="305">
        <v>0</v>
      </c>
      <c r="J33" s="332">
        <f t="shared" si="1"/>
        <v>0</v>
      </c>
      <c r="K33" s="332">
        <f t="shared" si="2"/>
        <v>0</v>
      </c>
      <c r="L33" s="333" t="s">
        <v>378</v>
      </c>
      <c r="M33" s="334" t="s">
        <v>379</v>
      </c>
    </row>
    <row r="34" s="43" customFormat="1" ht="63" customHeight="1" spans="1:13">
      <c r="A34" s="77">
        <v>20</v>
      </c>
      <c r="B34" s="78" t="s">
        <v>440</v>
      </c>
      <c r="C34" s="307">
        <v>41000</v>
      </c>
      <c r="D34" s="80">
        <v>0</v>
      </c>
      <c r="E34" s="78" t="s">
        <v>441</v>
      </c>
      <c r="F34" s="308">
        <v>22700</v>
      </c>
      <c r="G34" s="80">
        <v>800</v>
      </c>
      <c r="H34" s="290" t="s">
        <v>442</v>
      </c>
      <c r="I34" s="80">
        <v>0</v>
      </c>
      <c r="J34" s="328">
        <f t="shared" si="1"/>
        <v>0</v>
      </c>
      <c r="K34" s="328">
        <f t="shared" si="2"/>
        <v>0</v>
      </c>
      <c r="L34" s="293" t="s">
        <v>378</v>
      </c>
      <c r="M34" s="327" t="s">
        <v>379</v>
      </c>
    </row>
    <row r="35" s="43" customFormat="1" ht="78" customHeight="1" spans="1:13">
      <c r="A35" s="68">
        <v>21</v>
      </c>
      <c r="B35" s="69" t="s">
        <v>443</v>
      </c>
      <c r="C35" s="309">
        <v>20000</v>
      </c>
      <c r="D35" s="72">
        <v>0</v>
      </c>
      <c r="E35" s="69" t="s">
        <v>438</v>
      </c>
      <c r="F35" s="310">
        <v>1000</v>
      </c>
      <c r="G35" s="72">
        <v>0</v>
      </c>
      <c r="H35" s="285" t="s">
        <v>444</v>
      </c>
      <c r="I35" s="72">
        <v>592</v>
      </c>
      <c r="J35" s="322">
        <f t="shared" si="1"/>
        <v>0.592</v>
      </c>
      <c r="K35" s="322" t="s">
        <v>445</v>
      </c>
      <c r="L35" s="298" t="s">
        <v>446</v>
      </c>
      <c r="M35" s="329" t="s">
        <v>447</v>
      </c>
    </row>
    <row r="36" s="43" customFormat="1" ht="30" customHeight="1" spans="1:13">
      <c r="A36" s="283" t="s">
        <v>448</v>
      </c>
      <c r="B36" s="284"/>
      <c r="C36" s="64">
        <f t="shared" ref="C36:G36" si="8">C37+C53+C68</f>
        <v>4901125.22</v>
      </c>
      <c r="D36" s="280">
        <f t="shared" si="8"/>
        <v>1372997</v>
      </c>
      <c r="E36" s="69"/>
      <c r="F36" s="64">
        <f t="shared" si="8"/>
        <v>509513</v>
      </c>
      <c r="G36" s="280">
        <f t="shared" si="8"/>
        <v>399780</v>
      </c>
      <c r="H36" s="282"/>
      <c r="I36" s="280">
        <f>I37+I53+I68</f>
        <v>1596086</v>
      </c>
      <c r="J36" s="320">
        <f t="shared" si="1"/>
        <v>3.1325716910069</v>
      </c>
      <c r="K36" s="320">
        <f>I36/G36</f>
        <v>3.99241082595427</v>
      </c>
      <c r="L36" s="63"/>
      <c r="M36" s="329"/>
    </row>
    <row r="37" s="45" customFormat="1" ht="30" customHeight="1" spans="1:14">
      <c r="A37" s="62" t="s">
        <v>449</v>
      </c>
      <c r="B37" s="63"/>
      <c r="C37" s="64">
        <f>SUM(C38:C52)</f>
        <v>1388381.67</v>
      </c>
      <c r="D37" s="64">
        <f t="shared" ref="D37:I37" si="9">SUM(D38:D52)</f>
        <v>759986</v>
      </c>
      <c r="E37" s="69"/>
      <c r="F37" s="64">
        <f t="shared" si="9"/>
        <v>205623</v>
      </c>
      <c r="G37" s="280">
        <f t="shared" si="9"/>
        <v>176091</v>
      </c>
      <c r="H37" s="282"/>
      <c r="I37" s="280">
        <f t="shared" si="9"/>
        <v>404385</v>
      </c>
      <c r="J37" s="320">
        <f t="shared" si="1"/>
        <v>1.96663311010928</v>
      </c>
      <c r="K37" s="320">
        <f>I37/G37</f>
        <v>2.29645467400378</v>
      </c>
      <c r="L37" s="63"/>
      <c r="M37" s="329"/>
      <c r="N37" s="43"/>
    </row>
    <row r="38" s="45" customFormat="1" ht="51" customHeight="1" spans="1:14">
      <c r="A38" s="77">
        <v>22</v>
      </c>
      <c r="B38" s="78" t="s">
        <v>450</v>
      </c>
      <c r="C38" s="79">
        <f>'69个省市重点'!L26</f>
        <v>164266</v>
      </c>
      <c r="D38" s="80">
        <f>'69个省市重点'!T26</f>
        <v>126353</v>
      </c>
      <c r="E38" s="78" t="s">
        <v>377</v>
      </c>
      <c r="F38" s="79">
        <f>'69个省市重点'!P26</f>
        <v>5300</v>
      </c>
      <c r="G38" s="80">
        <f>'69个省市重点'!U26</f>
        <v>5300</v>
      </c>
      <c r="H38" s="290" t="str">
        <f>'69个省市重点'!AB26</f>
        <v>项目已于3月28日完成竣工备案。</v>
      </c>
      <c r="I38" s="80">
        <f>'69个省市重点'!V26</f>
        <v>17000</v>
      </c>
      <c r="J38" s="328">
        <f t="shared" si="1"/>
        <v>3.20754716981132</v>
      </c>
      <c r="K38" s="328">
        <f>I38/G38</f>
        <v>3.20754716981132</v>
      </c>
      <c r="L38" s="293" t="s">
        <v>378</v>
      </c>
      <c r="M38" s="327" t="s">
        <v>379</v>
      </c>
      <c r="N38" s="43"/>
    </row>
    <row r="39" s="45" customFormat="1" ht="70" customHeight="1" spans="1:14">
      <c r="A39" s="68">
        <v>23</v>
      </c>
      <c r="B39" s="69" t="s">
        <v>451</v>
      </c>
      <c r="C39" s="71">
        <f>'69个省市重点'!L27</f>
        <v>460557</v>
      </c>
      <c r="D39" s="72">
        <f>'69个省市重点'!T27</f>
        <v>251806</v>
      </c>
      <c r="E39" s="69" t="s">
        <v>377</v>
      </c>
      <c r="F39" s="71">
        <f>'69个省市重点'!P27</f>
        <v>79500</v>
      </c>
      <c r="G39" s="72">
        <f>'69个省市重点'!U27</f>
        <v>79500</v>
      </c>
      <c r="H39" s="285" t="str">
        <f>'69个省市重点'!AB27</f>
        <v>B06、B08地块于3月8日完成竣工备案；B07地块于3月18日完成竣工备案。</v>
      </c>
      <c r="I39" s="72">
        <f>'69个省市重点'!V27</f>
        <v>156500</v>
      </c>
      <c r="J39" s="322">
        <f t="shared" si="1"/>
        <v>1.9685534591195</v>
      </c>
      <c r="K39" s="322">
        <f>I39/G39</f>
        <v>1.9685534591195</v>
      </c>
      <c r="L39" s="293" t="s">
        <v>378</v>
      </c>
      <c r="M39" s="321" t="s">
        <v>379</v>
      </c>
      <c r="N39" s="43"/>
    </row>
    <row r="40" s="45" customFormat="1" ht="57" customHeight="1" spans="1:14">
      <c r="A40" s="68">
        <v>24</v>
      </c>
      <c r="B40" s="69" t="s">
        <v>452</v>
      </c>
      <c r="C40" s="71">
        <f>'69个省市重点'!L25</f>
        <v>155800</v>
      </c>
      <c r="D40" s="72">
        <f>'69个省市重点'!T25</f>
        <v>16961</v>
      </c>
      <c r="E40" s="69" t="s">
        <v>377</v>
      </c>
      <c r="F40" s="71">
        <f>'69个省市重点'!P25</f>
        <v>18000</v>
      </c>
      <c r="G40" s="72">
        <f>'69个省市重点'!U25</f>
        <v>18000</v>
      </c>
      <c r="H40" s="285" t="str">
        <f>'69个省市重点'!AB25</f>
        <v>项目已于7月5日完成竣工备案。</v>
      </c>
      <c r="I40" s="72">
        <f>'69个省市重点'!V25</f>
        <v>35000</v>
      </c>
      <c r="J40" s="322">
        <f t="shared" ref="J40:J78" si="10">I40/F40</f>
        <v>1.94444444444444</v>
      </c>
      <c r="K40" s="322">
        <f t="shared" ref="K40:K78" si="11">I40/G40</f>
        <v>1.94444444444444</v>
      </c>
      <c r="L40" s="293" t="s">
        <v>378</v>
      </c>
      <c r="M40" s="321" t="s">
        <v>379</v>
      </c>
      <c r="N40" s="43"/>
    </row>
    <row r="41" s="45" customFormat="1" ht="52" customHeight="1" spans="1:14">
      <c r="A41" s="73">
        <v>25</v>
      </c>
      <c r="B41" s="74" t="s">
        <v>453</v>
      </c>
      <c r="C41" s="75">
        <f>'69个省市重点'!L24</f>
        <v>92378</v>
      </c>
      <c r="D41" s="76">
        <f>'69个省市重点'!T24</f>
        <v>92178</v>
      </c>
      <c r="E41" s="74" t="s">
        <v>377</v>
      </c>
      <c r="F41" s="75">
        <f>'69个省市重点'!P24</f>
        <v>200</v>
      </c>
      <c r="G41" s="76">
        <f>'69个省市重点'!U24</f>
        <v>200</v>
      </c>
      <c r="H41" s="200" t="str">
        <f>'69个省市重点'!AB24</f>
        <v>项目已于3月1日完成竣工备案。</v>
      </c>
      <c r="I41" s="76">
        <f>'69个省市重点'!V24</f>
        <v>200</v>
      </c>
      <c r="J41" s="323">
        <f t="shared" si="10"/>
        <v>1</v>
      </c>
      <c r="K41" s="323">
        <f t="shared" si="11"/>
        <v>1</v>
      </c>
      <c r="L41" s="324" t="s">
        <v>378</v>
      </c>
      <c r="M41" s="325" t="s">
        <v>379</v>
      </c>
      <c r="N41" s="43"/>
    </row>
    <row r="42" s="45" customFormat="1" ht="65" customHeight="1" spans="1:14">
      <c r="A42" s="77">
        <v>26</v>
      </c>
      <c r="B42" s="78" t="s">
        <v>454</v>
      </c>
      <c r="C42" s="79">
        <f>'69个省市重点'!L22</f>
        <v>118074</v>
      </c>
      <c r="D42" s="80">
        <f>'69个省市重点'!T22</f>
        <v>96120</v>
      </c>
      <c r="E42" s="78" t="s">
        <v>377</v>
      </c>
      <c r="F42" s="79">
        <f>'69个省市重点'!P22</f>
        <v>4800</v>
      </c>
      <c r="G42" s="80">
        <f>'69个省市重点'!U22</f>
        <v>4800</v>
      </c>
      <c r="H42" s="290" t="str">
        <f>'69个省市重点'!AB22</f>
        <v>项目已于3月28日完成竣工备案。</v>
      </c>
      <c r="I42" s="80">
        <f>'69个省市重点'!V22</f>
        <v>9430</v>
      </c>
      <c r="J42" s="328">
        <f t="shared" si="10"/>
        <v>1.96458333333333</v>
      </c>
      <c r="K42" s="328">
        <f t="shared" si="11"/>
        <v>1.96458333333333</v>
      </c>
      <c r="L42" s="293" t="s">
        <v>378</v>
      </c>
      <c r="M42" s="327" t="s">
        <v>379</v>
      </c>
      <c r="N42" s="43"/>
    </row>
    <row r="43" s="45" customFormat="1" ht="262" customHeight="1" spans="1:14">
      <c r="A43" s="68">
        <v>27</v>
      </c>
      <c r="B43" s="285" t="s">
        <v>455</v>
      </c>
      <c r="C43" s="71">
        <f>'69个省市重点'!L19</f>
        <v>60938</v>
      </c>
      <c r="D43" s="72">
        <f>'69个省市重点'!T19</f>
        <v>13960</v>
      </c>
      <c r="E43" s="69" t="s">
        <v>377</v>
      </c>
      <c r="F43" s="71">
        <f>'69个省市重点'!P19</f>
        <v>17000</v>
      </c>
      <c r="G43" s="72">
        <f>'69个省市重点'!U19</f>
        <v>13400</v>
      </c>
      <c r="H43" s="285" t="str">
        <f>'69个省市重点'!AB19</f>
        <v>1.地下室：地面划线90%；电缆电缆头安装完成90%；
2.1#-2#楼：天棚85%；公共装修85%；照明灯具插座面板完成70%；报警及监控设备完成80%；电缆电缆头安装完成80%；
3.3#-6#楼：电缆电缆头安装完成85%；
4.7#楼：照明灯具插座面板完成90%；报警及监控设备完成90%；电缆电缆头安装完成90%；
5.室外工程：园建70%；海绵城市70%；绿化40%。</v>
      </c>
      <c r="I43" s="72">
        <f>'69个省市重点'!V19</f>
        <v>35400</v>
      </c>
      <c r="J43" s="322">
        <f t="shared" si="10"/>
        <v>2.08235294117647</v>
      </c>
      <c r="K43" s="322">
        <f t="shared" si="11"/>
        <v>2.64179104477612</v>
      </c>
      <c r="L43" s="298" t="s">
        <v>378</v>
      </c>
      <c r="M43" s="321" t="s">
        <v>379</v>
      </c>
      <c r="N43" s="43"/>
    </row>
    <row r="44" s="45" customFormat="1" ht="82" customHeight="1" spans="1:14">
      <c r="A44" s="301">
        <v>28</v>
      </c>
      <c r="B44" s="306" t="s">
        <v>456</v>
      </c>
      <c r="C44" s="311">
        <f>'69个省市重点'!L23</f>
        <v>114582</v>
      </c>
      <c r="D44" s="305">
        <f>'69个省市重点'!T23</f>
        <v>100003</v>
      </c>
      <c r="E44" s="302" t="s">
        <v>377</v>
      </c>
      <c r="F44" s="311">
        <f>'69个省市重点'!P23</f>
        <v>2000</v>
      </c>
      <c r="G44" s="305">
        <f>'69个省市重点'!U23</f>
        <v>2000</v>
      </c>
      <c r="H44" s="306" t="str">
        <f>'69个省市重点'!AB23</f>
        <v>项目已于8月26日完成竣工备案。</v>
      </c>
      <c r="I44" s="305">
        <f>'69个省市重点'!V23</f>
        <v>4325</v>
      </c>
      <c r="J44" s="332">
        <f t="shared" si="10"/>
        <v>2.1625</v>
      </c>
      <c r="K44" s="332">
        <f t="shared" si="11"/>
        <v>2.1625</v>
      </c>
      <c r="L44" s="333" t="s">
        <v>378</v>
      </c>
      <c r="M44" s="334" t="s">
        <v>379</v>
      </c>
      <c r="N44" s="43"/>
    </row>
    <row r="45" s="45" customFormat="1" ht="81" customHeight="1" spans="1:14">
      <c r="A45" s="77">
        <v>29</v>
      </c>
      <c r="B45" s="290" t="s">
        <v>457</v>
      </c>
      <c r="C45" s="79">
        <f>'69个省市重点'!L30</f>
        <v>65000</v>
      </c>
      <c r="D45" s="80">
        <f>'69个省市重点'!T30</f>
        <v>8406</v>
      </c>
      <c r="E45" s="78" t="s">
        <v>377</v>
      </c>
      <c r="F45" s="79">
        <f>'69个省市重点'!P30</f>
        <v>25000</v>
      </c>
      <c r="G45" s="80">
        <f>'69个省市重点'!U30</f>
        <v>25000</v>
      </c>
      <c r="H45" s="290" t="str">
        <f>'69个省市重点'!AB30</f>
        <v>项目已于6月28日竣工备案，并于7月10日交付校方。</v>
      </c>
      <c r="I45" s="80">
        <f>'69个省市重点'!V30</f>
        <v>55938</v>
      </c>
      <c r="J45" s="328">
        <f t="shared" si="10"/>
        <v>2.23752</v>
      </c>
      <c r="K45" s="328">
        <f t="shared" si="11"/>
        <v>2.23752</v>
      </c>
      <c r="L45" s="293" t="s">
        <v>458</v>
      </c>
      <c r="M45" s="327" t="s">
        <v>379</v>
      </c>
      <c r="N45" s="43"/>
    </row>
    <row r="46" s="45" customFormat="1" ht="130" customHeight="1" spans="1:14">
      <c r="A46" s="77">
        <v>30</v>
      </c>
      <c r="B46" s="290" t="s">
        <v>459</v>
      </c>
      <c r="C46" s="79">
        <f>'69个省市重点'!L31</f>
        <v>80417</v>
      </c>
      <c r="D46" s="80">
        <f>'69个省市重点'!T31</f>
        <v>5000</v>
      </c>
      <c r="E46" s="78" t="s">
        <v>377</v>
      </c>
      <c r="F46" s="79">
        <f>'69个省市重点'!P31</f>
        <v>35000</v>
      </c>
      <c r="G46" s="80">
        <f>'69个省市重点'!U31</f>
        <v>10000</v>
      </c>
      <c r="H46" s="290" t="str">
        <f>'69个省市重点'!AB31</f>
        <v>学校室外工程已全部完成，幼儿园尚余硅PU及彩色砼，面层施工；1-5#楼已竣工交付，6#楼公区装修完工，正进行室内精装部分。</v>
      </c>
      <c r="I46" s="80">
        <f>'69个省市重点'!V31</f>
        <v>64789</v>
      </c>
      <c r="J46" s="328">
        <f t="shared" si="10"/>
        <v>1.85111428571429</v>
      </c>
      <c r="K46" s="328">
        <f t="shared" si="11"/>
        <v>6.4789</v>
      </c>
      <c r="L46" s="293" t="s">
        <v>458</v>
      </c>
      <c r="M46" s="327" t="s">
        <v>460</v>
      </c>
      <c r="N46" s="43"/>
    </row>
    <row r="47" s="45" customFormat="1" ht="65" customHeight="1" spans="1:14">
      <c r="A47" s="77">
        <v>31</v>
      </c>
      <c r="B47" s="290" t="s">
        <v>461</v>
      </c>
      <c r="C47" s="308">
        <v>6613</v>
      </c>
      <c r="D47" s="80">
        <v>2045</v>
      </c>
      <c r="E47" s="78" t="s">
        <v>377</v>
      </c>
      <c r="F47" s="308">
        <v>4600</v>
      </c>
      <c r="G47" s="80">
        <v>4600</v>
      </c>
      <c r="H47" s="290" t="s">
        <v>462</v>
      </c>
      <c r="I47" s="80">
        <v>4600</v>
      </c>
      <c r="J47" s="328">
        <f t="shared" si="10"/>
        <v>1</v>
      </c>
      <c r="K47" s="328">
        <f t="shared" si="11"/>
        <v>1</v>
      </c>
      <c r="L47" s="293" t="s">
        <v>458</v>
      </c>
      <c r="M47" s="327" t="s">
        <v>460</v>
      </c>
      <c r="N47" s="43"/>
    </row>
    <row r="48" s="45" customFormat="1" ht="88" customHeight="1" spans="1:14">
      <c r="A48" s="77">
        <v>32</v>
      </c>
      <c r="B48" s="290" t="s">
        <v>463</v>
      </c>
      <c r="C48" s="79">
        <f>'69个省市重点'!L35</f>
        <v>19625</v>
      </c>
      <c r="D48" s="80">
        <f>'69个省市重点'!T35</f>
        <v>8985</v>
      </c>
      <c r="E48" s="78" t="s">
        <v>377</v>
      </c>
      <c r="F48" s="79">
        <f>'69个省市重点'!P35</f>
        <v>2500</v>
      </c>
      <c r="G48" s="80">
        <f>'69个省市重点'!U35</f>
        <v>2300</v>
      </c>
      <c r="H48" s="290" t="str">
        <f>'69个省市重点'!AB35</f>
        <v>项目预验收，室内装修施工完成，安装工程施工完成，室外工程施工完成，绿化工程施工完成。</v>
      </c>
      <c r="I48" s="80">
        <f>'69个省市重点'!V35</f>
        <v>5358</v>
      </c>
      <c r="J48" s="328">
        <f t="shared" si="10"/>
        <v>2.1432</v>
      </c>
      <c r="K48" s="328">
        <f t="shared" si="11"/>
        <v>2.3295652173913</v>
      </c>
      <c r="L48" s="293" t="s">
        <v>464</v>
      </c>
      <c r="M48" s="327" t="s">
        <v>460</v>
      </c>
      <c r="N48" s="43"/>
    </row>
    <row r="49" s="45" customFormat="1" ht="58" customHeight="1" spans="1:14">
      <c r="A49" s="301">
        <v>33</v>
      </c>
      <c r="B49" s="306" t="s">
        <v>465</v>
      </c>
      <c r="C49" s="303">
        <v>23316</v>
      </c>
      <c r="D49" s="305">
        <v>22416</v>
      </c>
      <c r="E49" s="302" t="s">
        <v>466</v>
      </c>
      <c r="F49" s="303">
        <v>900</v>
      </c>
      <c r="G49" s="305">
        <v>900</v>
      </c>
      <c r="H49" s="306" t="s">
        <v>467</v>
      </c>
      <c r="I49" s="305">
        <v>924</v>
      </c>
      <c r="J49" s="332">
        <f t="shared" si="10"/>
        <v>1.02666666666667</v>
      </c>
      <c r="K49" s="332">
        <f t="shared" si="11"/>
        <v>1.02666666666667</v>
      </c>
      <c r="L49" s="333" t="s">
        <v>468</v>
      </c>
      <c r="M49" s="334" t="s">
        <v>382</v>
      </c>
      <c r="N49" s="43"/>
    </row>
    <row r="50" s="45" customFormat="1" ht="89" customHeight="1" spans="1:14">
      <c r="A50" s="77">
        <v>34</v>
      </c>
      <c r="B50" s="312" t="s">
        <v>469</v>
      </c>
      <c r="C50" s="313">
        <v>3592.67</v>
      </c>
      <c r="D50" s="103">
        <v>0</v>
      </c>
      <c r="E50" s="78" t="s">
        <v>466</v>
      </c>
      <c r="F50" s="313">
        <v>3593</v>
      </c>
      <c r="G50" s="103">
        <v>3461</v>
      </c>
      <c r="H50" s="312" t="s">
        <v>470</v>
      </c>
      <c r="I50" s="103">
        <v>3529</v>
      </c>
      <c r="J50" s="328">
        <f t="shared" si="10"/>
        <v>0.982187586974673</v>
      </c>
      <c r="K50" s="328">
        <f t="shared" si="11"/>
        <v>1.01964750072233</v>
      </c>
      <c r="L50" s="335" t="s">
        <v>468</v>
      </c>
      <c r="M50" s="327" t="s">
        <v>382</v>
      </c>
      <c r="N50" s="43"/>
    </row>
    <row r="51" s="45" customFormat="1" ht="61" customHeight="1" spans="1:14">
      <c r="A51" s="68">
        <v>35</v>
      </c>
      <c r="B51" s="295" t="s">
        <v>471</v>
      </c>
      <c r="C51" s="84">
        <v>14900</v>
      </c>
      <c r="D51" s="85">
        <v>11853</v>
      </c>
      <c r="E51" s="69" t="s">
        <v>472</v>
      </c>
      <c r="F51" s="84">
        <v>2900</v>
      </c>
      <c r="G51" s="85">
        <v>2300</v>
      </c>
      <c r="H51" s="295" t="s">
        <v>473</v>
      </c>
      <c r="I51" s="85">
        <f>2436+633</f>
        <v>3069</v>
      </c>
      <c r="J51" s="322">
        <f t="shared" si="10"/>
        <v>1.05827586206897</v>
      </c>
      <c r="K51" s="322">
        <f t="shared" si="11"/>
        <v>1.33434782608696</v>
      </c>
      <c r="L51" s="331" t="s">
        <v>401</v>
      </c>
      <c r="M51" s="321" t="s">
        <v>393</v>
      </c>
      <c r="N51" s="43"/>
    </row>
    <row r="52" s="45" customFormat="1" ht="69" customHeight="1" spans="1:14">
      <c r="A52" s="68">
        <v>36</v>
      </c>
      <c r="B52" s="69" t="s">
        <v>474</v>
      </c>
      <c r="C52" s="291">
        <v>8323</v>
      </c>
      <c r="D52" s="72">
        <v>3900</v>
      </c>
      <c r="E52" s="69" t="s">
        <v>377</v>
      </c>
      <c r="F52" s="291">
        <v>4330</v>
      </c>
      <c r="G52" s="72">
        <v>4330</v>
      </c>
      <c r="H52" s="285" t="s">
        <v>475</v>
      </c>
      <c r="I52" s="72">
        <v>8323</v>
      </c>
      <c r="J52" s="322">
        <f t="shared" si="10"/>
        <v>1.92217090069284</v>
      </c>
      <c r="K52" s="322">
        <f t="shared" si="11"/>
        <v>1.92217090069284</v>
      </c>
      <c r="L52" s="298" t="s">
        <v>381</v>
      </c>
      <c r="M52" s="321" t="s">
        <v>382</v>
      </c>
      <c r="N52" s="43"/>
    </row>
    <row r="53" s="45" customFormat="1" ht="37" customHeight="1" spans="1:14">
      <c r="A53" s="286" t="s">
        <v>476</v>
      </c>
      <c r="B53" s="287"/>
      <c r="C53" s="288">
        <f>SUM(C54:C67)</f>
        <v>2602484.6</v>
      </c>
      <c r="D53" s="288">
        <f t="shared" ref="D53:I53" si="12">SUM(D54:D67)</f>
        <v>613011</v>
      </c>
      <c r="E53" s="78"/>
      <c r="F53" s="288">
        <f t="shared" si="12"/>
        <v>268000</v>
      </c>
      <c r="G53" s="106">
        <f t="shared" si="12"/>
        <v>202911</v>
      </c>
      <c r="H53" s="289"/>
      <c r="I53" s="106">
        <f t="shared" si="12"/>
        <v>849894</v>
      </c>
      <c r="J53" s="326">
        <f t="shared" si="10"/>
        <v>3.17124626865672</v>
      </c>
      <c r="K53" s="326">
        <f t="shared" si="11"/>
        <v>4.18850629093544</v>
      </c>
      <c r="L53" s="293"/>
      <c r="M53" s="330"/>
      <c r="N53" s="43"/>
    </row>
    <row r="54" s="45" customFormat="1" ht="78" customHeight="1" spans="1:14">
      <c r="A54" s="77">
        <v>37</v>
      </c>
      <c r="B54" s="78" t="s">
        <v>477</v>
      </c>
      <c r="C54" s="79">
        <f>'69个省市重点'!L14</f>
        <v>180965</v>
      </c>
      <c r="D54" s="80">
        <f>'69个省市重点'!T14</f>
        <v>17888</v>
      </c>
      <c r="E54" s="78" t="s">
        <v>478</v>
      </c>
      <c r="F54" s="79">
        <f>'69个省市重点'!P14</f>
        <v>10000</v>
      </c>
      <c r="G54" s="80">
        <f>'69个省市重点'!U14</f>
        <v>5060</v>
      </c>
      <c r="H54" s="290" t="str">
        <f>'69个省市重点'!AB14</f>
        <v>地下室装修完成100%；地上外立面装修完成98%；公区装修完成98%；室外工程完成98%。</v>
      </c>
      <c r="I54" s="80">
        <f>'69个省市重点'!V14</f>
        <v>9020</v>
      </c>
      <c r="J54" s="328">
        <f t="shared" si="10"/>
        <v>0.902</v>
      </c>
      <c r="K54" s="328">
        <f t="shared" si="11"/>
        <v>1.78260869565217</v>
      </c>
      <c r="L54" s="293" t="s">
        <v>378</v>
      </c>
      <c r="M54" s="327" t="s">
        <v>379</v>
      </c>
      <c r="N54" s="43"/>
    </row>
    <row r="55" s="45" customFormat="1" ht="94" customHeight="1" spans="1:14">
      <c r="A55" s="301">
        <v>38</v>
      </c>
      <c r="B55" s="302" t="s">
        <v>479</v>
      </c>
      <c r="C55" s="311">
        <f>'69个省市重点'!L11</f>
        <v>533999</v>
      </c>
      <c r="D55" s="305">
        <f>'69个省市重点'!T11</f>
        <v>3900</v>
      </c>
      <c r="E55" s="302" t="s">
        <v>480</v>
      </c>
      <c r="F55" s="311">
        <f>'69个省市重点'!P11</f>
        <v>17000</v>
      </c>
      <c r="G55" s="305">
        <f>'69个省市重点'!U11</f>
        <v>12000</v>
      </c>
      <c r="H55" s="306" t="str">
        <f>'69个省市重点'!AB11</f>
        <v>1#5层梁板、2#楼6层梁板、3#楼2层梁板、5#楼2层梁板、6#楼地下室顶板、7#楼2层梁板、8#楼2层梁板、10#5层梁板、11#6层梁板。</v>
      </c>
      <c r="I55" s="305">
        <f>'69个省市重点'!V11</f>
        <v>264311</v>
      </c>
      <c r="J55" s="332">
        <f t="shared" si="10"/>
        <v>15.5477058823529</v>
      </c>
      <c r="K55" s="332">
        <f t="shared" si="11"/>
        <v>22.0259166666667</v>
      </c>
      <c r="L55" s="333" t="s">
        <v>378</v>
      </c>
      <c r="M55" s="334" t="s">
        <v>379</v>
      </c>
      <c r="N55" s="43"/>
    </row>
    <row r="56" s="45" customFormat="1" ht="72" customHeight="1" spans="1:14">
      <c r="A56" s="77">
        <v>39</v>
      </c>
      <c r="B56" s="98" t="s">
        <v>481</v>
      </c>
      <c r="C56" s="102">
        <f>'69个省市重点'!L12</f>
        <v>213394</v>
      </c>
      <c r="D56" s="103">
        <f>'69个省市重点'!T12</f>
        <v>79400</v>
      </c>
      <c r="E56" s="78" t="s">
        <v>482</v>
      </c>
      <c r="F56" s="102">
        <f>'69个省市重点'!P12</f>
        <v>15000</v>
      </c>
      <c r="G56" s="103">
        <f>'69个省市重点'!U12</f>
        <v>12100</v>
      </c>
      <c r="H56" s="312" t="str">
        <f>'69个省市重点'!AB12</f>
        <v>主楼全部架构层施工完成，外墙涂料和室内工区精装。</v>
      </c>
      <c r="I56" s="103">
        <f>'69个省市重点'!V12</f>
        <v>85323</v>
      </c>
      <c r="J56" s="328">
        <f t="shared" si="10"/>
        <v>5.6882</v>
      </c>
      <c r="K56" s="328">
        <f t="shared" si="11"/>
        <v>7.05148760330578</v>
      </c>
      <c r="L56" s="293" t="s">
        <v>378</v>
      </c>
      <c r="M56" s="327" t="s">
        <v>379</v>
      </c>
      <c r="N56" s="43"/>
    </row>
    <row r="57" s="45" customFormat="1" ht="78" customHeight="1" spans="1:14">
      <c r="A57" s="68">
        <v>40</v>
      </c>
      <c r="B57" s="69" t="s">
        <v>483</v>
      </c>
      <c r="C57" s="71">
        <f>'69个省市重点'!L13</f>
        <v>261259</v>
      </c>
      <c r="D57" s="72">
        <f>'69个省市重点'!T13</f>
        <v>130031</v>
      </c>
      <c r="E57" s="69" t="s">
        <v>484</v>
      </c>
      <c r="F57" s="71">
        <f>'69个省市重点'!P13</f>
        <v>31000</v>
      </c>
      <c r="G57" s="72">
        <f>'69个省市重点'!U13</f>
        <v>24500</v>
      </c>
      <c r="H57" s="285" t="str">
        <f>'69个省市重点'!AB13</f>
        <v>上部室内粗装修与公区装修完成97%，地下室装修及安装工程完成90%，外墙装修施工中。</v>
      </c>
      <c r="I57" s="72">
        <f>'69个省市重点'!V13</f>
        <v>33848</v>
      </c>
      <c r="J57" s="322">
        <f t="shared" si="10"/>
        <v>1.09187096774194</v>
      </c>
      <c r="K57" s="322">
        <f t="shared" si="11"/>
        <v>1.38155102040816</v>
      </c>
      <c r="L57" s="293" t="s">
        <v>378</v>
      </c>
      <c r="M57" s="321" t="s">
        <v>379</v>
      </c>
      <c r="N57" s="43"/>
    </row>
    <row r="58" s="45" customFormat="1" ht="116" customHeight="1" spans="1:14">
      <c r="A58" s="77">
        <v>41</v>
      </c>
      <c r="B58" s="78" t="s">
        <v>485</v>
      </c>
      <c r="C58" s="79">
        <f>'69个省市重点'!L9</f>
        <v>397235</v>
      </c>
      <c r="D58" s="80">
        <f>'69个省市重点'!T9</f>
        <v>167286</v>
      </c>
      <c r="E58" s="78" t="s">
        <v>486</v>
      </c>
      <c r="F58" s="79">
        <f>'69个省市重点'!P9</f>
        <v>55000</v>
      </c>
      <c r="G58" s="80">
        <f>'69个省市重点'!U9</f>
        <v>41600</v>
      </c>
      <c r="H58" s="290" t="str">
        <f>'69个省市重点'!AB9</f>
        <v>上部砌体完成，抹灰完成98%，窗框安装完成，栏杆安装完成，推拉门安装完成80%，防火门安装完成85% ，外立面基层处理中，顶板土方回填完成80%。</v>
      </c>
      <c r="I58" s="80">
        <f>'69个省市重点'!V9</f>
        <v>183786</v>
      </c>
      <c r="J58" s="328">
        <f t="shared" si="10"/>
        <v>3.34156363636364</v>
      </c>
      <c r="K58" s="328">
        <f t="shared" si="11"/>
        <v>4.41793269230769</v>
      </c>
      <c r="L58" s="293" t="s">
        <v>378</v>
      </c>
      <c r="M58" s="327" t="s">
        <v>379</v>
      </c>
      <c r="N58" s="43"/>
    </row>
    <row r="59" s="45" customFormat="1" ht="82" customHeight="1" spans="1:14">
      <c r="A59" s="68">
        <v>42</v>
      </c>
      <c r="B59" s="69" t="s">
        <v>487</v>
      </c>
      <c r="C59" s="71">
        <f>'69个省市重点'!L10</f>
        <v>304991</v>
      </c>
      <c r="D59" s="72">
        <f>'69个省市重点'!T10</f>
        <v>138509</v>
      </c>
      <c r="E59" s="69" t="s">
        <v>488</v>
      </c>
      <c r="F59" s="71">
        <f>'69个省市重点'!P10</f>
        <v>65000</v>
      </c>
      <c r="G59" s="72">
        <f>'69个省市重点'!U10</f>
        <v>54250</v>
      </c>
      <c r="H59" s="285" t="str">
        <f>'69个省市重点'!AB10</f>
        <v>塔吊全部解体，施工电梯拆除25%，外立面60%，室外景观10%，地下室地坪20%。</v>
      </c>
      <c r="I59" s="72">
        <f>'69个省市重点'!V10</f>
        <v>137862</v>
      </c>
      <c r="J59" s="322">
        <f t="shared" si="10"/>
        <v>2.12095384615385</v>
      </c>
      <c r="K59" s="322">
        <f t="shared" si="11"/>
        <v>2.54123502304147</v>
      </c>
      <c r="L59" s="298" t="s">
        <v>378</v>
      </c>
      <c r="M59" s="321" t="s">
        <v>379</v>
      </c>
      <c r="N59" s="43"/>
    </row>
    <row r="60" s="45" customFormat="1" ht="82" customHeight="1" spans="1:14">
      <c r="A60" s="301">
        <v>43</v>
      </c>
      <c r="B60" s="302" t="s">
        <v>489</v>
      </c>
      <c r="C60" s="311">
        <f>'69个省市重点'!L20</f>
        <v>320654</v>
      </c>
      <c r="D60" s="305">
        <f>'69个省市重点'!T20</f>
        <v>51160</v>
      </c>
      <c r="E60" s="302" t="s">
        <v>490</v>
      </c>
      <c r="F60" s="311">
        <f>'69个省市重点'!P20</f>
        <v>30000</v>
      </c>
      <c r="G60" s="305">
        <f>'69个省市重点'!U20</f>
        <v>21430</v>
      </c>
      <c r="H60" s="306" t="str">
        <f>'69个省市重点'!AB20</f>
        <v>F09、F12、F14地块主楼结构施工至34层梁板，13-22层砌体施工。</v>
      </c>
      <c r="I60" s="305">
        <f>'69个省市重点'!V20</f>
        <v>85332</v>
      </c>
      <c r="J60" s="332">
        <f t="shared" si="10"/>
        <v>2.8444</v>
      </c>
      <c r="K60" s="332">
        <f t="shared" si="11"/>
        <v>3.98189454036398</v>
      </c>
      <c r="L60" s="333" t="s">
        <v>378</v>
      </c>
      <c r="M60" s="334" t="s">
        <v>379</v>
      </c>
      <c r="N60" s="43"/>
    </row>
    <row r="61" s="45" customFormat="1" ht="52" customHeight="1" spans="1:14">
      <c r="A61" s="77">
        <v>44</v>
      </c>
      <c r="B61" s="78" t="s">
        <v>491</v>
      </c>
      <c r="C61" s="79">
        <f>'69个省市重点'!L17</f>
        <v>22722</v>
      </c>
      <c r="D61" s="80">
        <f>'69个省市重点'!T17</f>
        <v>0</v>
      </c>
      <c r="E61" s="78" t="s">
        <v>492</v>
      </c>
      <c r="F61" s="79">
        <f>'69个省市重点'!P17</f>
        <v>2000</v>
      </c>
      <c r="G61" s="80">
        <f>'69个省市重点'!U17</f>
        <v>1307</v>
      </c>
      <c r="H61" s="290" t="str">
        <f>'69个省市重点'!AB17</f>
        <v>地上二层结构施工完成。</v>
      </c>
      <c r="I61" s="80">
        <f>'69个省市重点'!V17</f>
        <v>2397</v>
      </c>
      <c r="J61" s="328">
        <f t="shared" si="10"/>
        <v>1.1985</v>
      </c>
      <c r="K61" s="328">
        <f t="shared" si="11"/>
        <v>1.83397092578424</v>
      </c>
      <c r="L61" s="293" t="s">
        <v>378</v>
      </c>
      <c r="M61" s="327" t="s">
        <v>379</v>
      </c>
      <c r="N61" s="43"/>
    </row>
    <row r="62" s="45" customFormat="1" ht="70" customHeight="1" spans="1:14">
      <c r="A62" s="77">
        <v>45</v>
      </c>
      <c r="B62" s="98" t="s">
        <v>493</v>
      </c>
      <c r="C62" s="102">
        <f>'69个省市重点'!L18</f>
        <v>92763</v>
      </c>
      <c r="D62" s="103">
        <f>'69个省市重点'!T18</f>
        <v>11900</v>
      </c>
      <c r="E62" s="78" t="s">
        <v>494</v>
      </c>
      <c r="F62" s="102">
        <f>'69个省市重点'!P18</f>
        <v>15000</v>
      </c>
      <c r="G62" s="103">
        <f>'69个省市重点'!U18</f>
        <v>10900</v>
      </c>
      <c r="H62" s="312" t="str">
        <f>'69个省市重点'!AB18</f>
        <v>主体结构施工完成，砌体施工完成95%，抹灰施工完成80%，水电开槽配管施工，地下室腻子完成60%。</v>
      </c>
      <c r="I62" s="103">
        <f>'69个省市重点'!V18</f>
        <v>18800</v>
      </c>
      <c r="J62" s="328">
        <f t="shared" si="10"/>
        <v>1.25333333333333</v>
      </c>
      <c r="K62" s="328">
        <f t="shared" si="11"/>
        <v>1.72477064220183</v>
      </c>
      <c r="L62" s="298" t="s">
        <v>378</v>
      </c>
      <c r="M62" s="327" t="s">
        <v>379</v>
      </c>
      <c r="N62" s="43"/>
    </row>
    <row r="63" s="45" customFormat="1" ht="60" customHeight="1" spans="1:14">
      <c r="A63" s="68">
        <v>46</v>
      </c>
      <c r="B63" s="69" t="s">
        <v>495</v>
      </c>
      <c r="C63" s="71">
        <v>100320</v>
      </c>
      <c r="D63" s="72">
        <v>0</v>
      </c>
      <c r="E63" s="69" t="s">
        <v>496</v>
      </c>
      <c r="F63" s="71">
        <v>10000</v>
      </c>
      <c r="G63" s="72">
        <v>6914</v>
      </c>
      <c r="H63" s="285" t="s">
        <v>497</v>
      </c>
      <c r="I63" s="72">
        <v>2627</v>
      </c>
      <c r="J63" s="322">
        <f t="shared" si="10"/>
        <v>0.2627</v>
      </c>
      <c r="K63" s="322">
        <f t="shared" si="11"/>
        <v>0.379953717095748</v>
      </c>
      <c r="L63" s="298" t="s">
        <v>378</v>
      </c>
      <c r="M63" s="321" t="s">
        <v>379</v>
      </c>
      <c r="N63" s="43"/>
    </row>
    <row r="64" s="45" customFormat="1" ht="58" customHeight="1" spans="1:14">
      <c r="A64" s="77">
        <v>47</v>
      </c>
      <c r="B64" s="78" t="s">
        <v>498</v>
      </c>
      <c r="C64" s="79">
        <f>'69个省市重点'!L29</f>
        <v>130152</v>
      </c>
      <c r="D64" s="80">
        <f>'69个省市重点'!T29</f>
        <v>0</v>
      </c>
      <c r="E64" s="78" t="s">
        <v>499</v>
      </c>
      <c r="F64" s="79">
        <f>'69个省市重点'!P29</f>
        <v>7000</v>
      </c>
      <c r="G64" s="80">
        <f>'69个省市重点'!U29</f>
        <v>4100</v>
      </c>
      <c r="H64" s="290" t="str">
        <f>'69个省市重点'!AB29</f>
        <v>地下室顶板施工完成50%。</v>
      </c>
      <c r="I64" s="80">
        <f>'69个省市重点'!V29</f>
        <v>14330</v>
      </c>
      <c r="J64" s="328">
        <f t="shared" si="10"/>
        <v>2.04714285714286</v>
      </c>
      <c r="K64" s="328">
        <f t="shared" si="11"/>
        <v>3.49512195121951</v>
      </c>
      <c r="L64" s="293" t="s">
        <v>458</v>
      </c>
      <c r="M64" s="327" t="s">
        <v>460</v>
      </c>
      <c r="N64" s="43"/>
    </row>
    <row r="65" s="45" customFormat="1" ht="170" customHeight="1" spans="1:14">
      <c r="A65" s="301">
        <v>48</v>
      </c>
      <c r="B65" s="302" t="s">
        <v>500</v>
      </c>
      <c r="C65" s="311">
        <f>'69个省市重点'!L34</f>
        <v>21008</v>
      </c>
      <c r="D65" s="305">
        <f>'69个省市重点'!T34</f>
        <v>5568</v>
      </c>
      <c r="E65" s="302" t="s">
        <v>501</v>
      </c>
      <c r="F65" s="311">
        <f>'69个省市重点'!P34</f>
        <v>5000</v>
      </c>
      <c r="G65" s="305">
        <f>'69个省市重点'!U34</f>
        <v>4100</v>
      </c>
      <c r="H65" s="306" t="str">
        <f>'69个省市重点'!AB34</f>
        <v>1.2层以上内墙抹灰完成、楼梯间腻子施工完成80%；
2.2层以上外墙抹灰完成、外墙防水施工完成80%；
3.屋面铝单板施工完成，机房层外墙涂料施工完成；
4.2层以上窗框安装完成；
5.负一层消防管、风管安装。</v>
      </c>
      <c r="I65" s="305">
        <f>'69个省市重点'!V34</f>
        <v>5451</v>
      </c>
      <c r="J65" s="332">
        <f t="shared" si="10"/>
        <v>1.0902</v>
      </c>
      <c r="K65" s="332">
        <f t="shared" si="11"/>
        <v>1.32951219512195</v>
      </c>
      <c r="L65" s="333" t="s">
        <v>464</v>
      </c>
      <c r="M65" s="334" t="s">
        <v>460</v>
      </c>
      <c r="N65" s="43"/>
    </row>
    <row r="66" s="45" customFormat="1" ht="71" customHeight="1" spans="1:14">
      <c r="A66" s="77">
        <v>49</v>
      </c>
      <c r="B66" s="78" t="s">
        <v>502</v>
      </c>
      <c r="C66" s="336">
        <v>5873.6</v>
      </c>
      <c r="D66" s="80">
        <v>444</v>
      </c>
      <c r="E66" s="78" t="s">
        <v>503</v>
      </c>
      <c r="F66" s="308">
        <v>3000</v>
      </c>
      <c r="G66" s="313">
        <v>2250</v>
      </c>
      <c r="H66" s="290" t="s">
        <v>504</v>
      </c>
      <c r="I66" s="313">
        <v>2882</v>
      </c>
      <c r="J66" s="328">
        <f t="shared" si="10"/>
        <v>0.960666666666667</v>
      </c>
      <c r="K66" s="328">
        <f t="shared" si="11"/>
        <v>1.28088888888889</v>
      </c>
      <c r="L66" s="293" t="s">
        <v>381</v>
      </c>
      <c r="M66" s="327" t="s">
        <v>382</v>
      </c>
      <c r="N66" s="43"/>
    </row>
    <row r="67" s="45" customFormat="1" ht="166" customHeight="1" spans="1:14">
      <c r="A67" s="77">
        <v>50</v>
      </c>
      <c r="B67" s="78" t="s">
        <v>505</v>
      </c>
      <c r="C67" s="79">
        <f>'69个省市重点'!L37</f>
        <v>17149</v>
      </c>
      <c r="D67" s="80">
        <f>'69个省市重点'!T37</f>
        <v>6925</v>
      </c>
      <c r="E67" s="78" t="s">
        <v>494</v>
      </c>
      <c r="F67" s="79">
        <f>'69个省市重点'!P37</f>
        <v>3000</v>
      </c>
      <c r="G67" s="80">
        <f>'69个省市重点'!U37</f>
        <v>2400</v>
      </c>
      <c r="H67" s="290" t="str">
        <f>'69个省市重点'!AB37</f>
        <v>1.基坑土方回填完成，顶板防水完成90%，地下室负二层天棚腻子完成95%，负一层天棚腻子完成40%；
2.幼儿园一层地面硬化完成，一层砌筑完成50%；
3.综合服务中心结构封顶，墙体砌筑中。</v>
      </c>
      <c r="I67" s="80">
        <f>'69个省市重点'!V37</f>
        <v>3925</v>
      </c>
      <c r="J67" s="328">
        <f t="shared" si="10"/>
        <v>1.30833333333333</v>
      </c>
      <c r="K67" s="328">
        <f t="shared" si="11"/>
        <v>1.63541666666667</v>
      </c>
      <c r="L67" s="293" t="s">
        <v>384</v>
      </c>
      <c r="M67" s="327" t="s">
        <v>379</v>
      </c>
      <c r="N67" s="43"/>
    </row>
    <row r="68" s="45" customFormat="1" ht="28" customHeight="1" spans="1:14">
      <c r="A68" s="286" t="s">
        <v>506</v>
      </c>
      <c r="B68" s="287"/>
      <c r="C68" s="288">
        <f>SUM(C69:C78)</f>
        <v>910258.95</v>
      </c>
      <c r="D68" s="288">
        <f>SUM(D69:D78)</f>
        <v>0</v>
      </c>
      <c r="E68" s="78"/>
      <c r="F68" s="288">
        <f>SUM(F69:F78)</f>
        <v>35890</v>
      </c>
      <c r="G68" s="106">
        <f>SUM(G69:G78)</f>
        <v>20778</v>
      </c>
      <c r="H68" s="289"/>
      <c r="I68" s="106">
        <f>SUM(I69:I78)</f>
        <v>341807</v>
      </c>
      <c r="J68" s="326">
        <f t="shared" si="10"/>
        <v>9.52373920312065</v>
      </c>
      <c r="K68" s="326">
        <f t="shared" si="11"/>
        <v>16.4504283376648</v>
      </c>
      <c r="L68" s="293"/>
      <c r="M68" s="330"/>
      <c r="N68" s="43"/>
    </row>
    <row r="69" s="45" customFormat="1" ht="90" customHeight="1" spans="1:15">
      <c r="A69" s="68">
        <v>51</v>
      </c>
      <c r="B69" s="69" t="s">
        <v>507</v>
      </c>
      <c r="C69" s="71">
        <f>'69个省市重点'!L15</f>
        <v>43331</v>
      </c>
      <c r="D69" s="72">
        <f>'69个省市重点'!T15</f>
        <v>0</v>
      </c>
      <c r="E69" s="69" t="s">
        <v>508</v>
      </c>
      <c r="F69" s="71">
        <f>'69个省市重点'!P15</f>
        <v>6000</v>
      </c>
      <c r="G69" s="72">
        <f>'69个省市重点'!U15</f>
        <v>3100</v>
      </c>
      <c r="H69" s="285" t="str">
        <f>'69个省市重点'!AB15</f>
        <v>围护桩及止水帷幕施工100%，土方开挖完成30%，边坡喷护完成90%，锚索施工完成30%。</v>
      </c>
      <c r="I69" s="72">
        <f>'69个省市重点'!V15</f>
        <v>32977</v>
      </c>
      <c r="J69" s="322">
        <f t="shared" si="10"/>
        <v>5.49616666666667</v>
      </c>
      <c r="K69" s="322">
        <f t="shared" si="11"/>
        <v>10.6377419354839</v>
      </c>
      <c r="L69" s="298" t="s">
        <v>378</v>
      </c>
      <c r="M69" s="321" t="s">
        <v>379</v>
      </c>
      <c r="N69" s="43"/>
      <c r="O69" s="43"/>
    </row>
    <row r="70" s="45" customFormat="1" ht="78" customHeight="1" spans="1:14">
      <c r="A70" s="301">
        <v>52</v>
      </c>
      <c r="B70" s="302" t="s">
        <v>509</v>
      </c>
      <c r="C70" s="311">
        <f>'69个省市重点'!L16</f>
        <v>585174</v>
      </c>
      <c r="D70" s="305">
        <f>'69个省市重点'!T16</f>
        <v>0</v>
      </c>
      <c r="E70" s="302" t="s">
        <v>510</v>
      </c>
      <c r="F70" s="311">
        <f>'69个省市重点'!P16</f>
        <v>20000</v>
      </c>
      <c r="G70" s="305">
        <f>'69个省市重点'!U16</f>
        <v>13300</v>
      </c>
      <c r="H70" s="306" t="str">
        <f>'69个省市重点'!AB16</f>
        <v>桩基、基坑支护工程完成100%；地下室砌筑工程完成20%；主体结构工程完成20%。</v>
      </c>
      <c r="I70" s="305">
        <f>'69个省市重点'!V16</f>
        <v>302835</v>
      </c>
      <c r="J70" s="332">
        <f t="shared" si="10"/>
        <v>15.14175</v>
      </c>
      <c r="K70" s="332">
        <f t="shared" si="11"/>
        <v>22.7695488721805</v>
      </c>
      <c r="L70" s="333" t="s">
        <v>378</v>
      </c>
      <c r="M70" s="334" t="s">
        <v>379</v>
      </c>
      <c r="N70" s="43"/>
    </row>
    <row r="71" s="45" customFormat="1" ht="81" customHeight="1" spans="1:14">
      <c r="A71" s="77">
        <v>53</v>
      </c>
      <c r="B71" s="78" t="s">
        <v>511</v>
      </c>
      <c r="C71" s="337">
        <v>195000</v>
      </c>
      <c r="D71" s="80">
        <v>0</v>
      </c>
      <c r="E71" s="78" t="s">
        <v>512</v>
      </c>
      <c r="F71" s="337">
        <v>500</v>
      </c>
      <c r="G71" s="80">
        <v>0</v>
      </c>
      <c r="H71" s="290" t="s">
        <v>513</v>
      </c>
      <c r="I71" s="80">
        <v>0</v>
      </c>
      <c r="J71" s="328">
        <f t="shared" si="10"/>
        <v>0</v>
      </c>
      <c r="K71" s="328" t="s">
        <v>445</v>
      </c>
      <c r="L71" s="293" t="s">
        <v>378</v>
      </c>
      <c r="M71" s="327" t="s">
        <v>379</v>
      </c>
      <c r="N71" s="43"/>
    </row>
    <row r="72" s="45" customFormat="1" ht="84" customHeight="1" spans="1:14">
      <c r="A72" s="77">
        <v>54</v>
      </c>
      <c r="B72" s="78" t="s">
        <v>514</v>
      </c>
      <c r="C72" s="337">
        <v>17899</v>
      </c>
      <c r="D72" s="80">
        <v>0</v>
      </c>
      <c r="E72" s="78" t="s">
        <v>515</v>
      </c>
      <c r="F72" s="337">
        <v>800</v>
      </c>
      <c r="G72" s="80">
        <v>330</v>
      </c>
      <c r="H72" s="290" t="s">
        <v>516</v>
      </c>
      <c r="I72" s="80">
        <f>176+218</f>
        <v>394</v>
      </c>
      <c r="J72" s="322">
        <f t="shared" si="10"/>
        <v>0.4925</v>
      </c>
      <c r="K72" s="322">
        <f t="shared" ref="K72:K78" si="13">I72/G72</f>
        <v>1.19393939393939</v>
      </c>
      <c r="L72" s="298" t="s">
        <v>378</v>
      </c>
      <c r="M72" s="327" t="s">
        <v>379</v>
      </c>
      <c r="N72" s="43"/>
    </row>
    <row r="73" s="45" customFormat="1" ht="86" customHeight="1" spans="1:14">
      <c r="A73" s="68">
        <v>55</v>
      </c>
      <c r="B73" s="69" t="s">
        <v>517</v>
      </c>
      <c r="C73" s="300">
        <v>4557</v>
      </c>
      <c r="D73" s="72">
        <v>0</v>
      </c>
      <c r="E73" s="69" t="s">
        <v>518</v>
      </c>
      <c r="F73" s="71">
        <v>250</v>
      </c>
      <c r="G73" s="72">
        <v>105</v>
      </c>
      <c r="H73" s="285" t="s">
        <v>519</v>
      </c>
      <c r="I73" s="72">
        <f>302+118</f>
        <v>420</v>
      </c>
      <c r="J73" s="322">
        <f t="shared" si="10"/>
        <v>1.68</v>
      </c>
      <c r="K73" s="322">
        <f t="shared" si="13"/>
        <v>4</v>
      </c>
      <c r="L73" s="298" t="s">
        <v>378</v>
      </c>
      <c r="M73" s="321" t="s">
        <v>379</v>
      </c>
      <c r="N73" s="43"/>
    </row>
    <row r="74" s="45" customFormat="1" ht="79" customHeight="1" spans="1:14">
      <c r="A74" s="77">
        <v>56</v>
      </c>
      <c r="B74" s="78" t="s">
        <v>520</v>
      </c>
      <c r="C74" s="79">
        <f>'69个省市重点'!L28</f>
        <v>17252</v>
      </c>
      <c r="D74" s="80">
        <f>'69个省市重点'!T28</f>
        <v>0</v>
      </c>
      <c r="E74" s="78" t="s">
        <v>521</v>
      </c>
      <c r="F74" s="79">
        <f>'69个省市重点'!P28</f>
        <v>1000</v>
      </c>
      <c r="G74" s="80">
        <f>'69个省市重点'!U28</f>
        <v>50</v>
      </c>
      <c r="H74" s="290" t="str">
        <f>'69个省市重点'!AB28</f>
        <v>基坑支护与地基基础施工中。</v>
      </c>
      <c r="I74" s="80">
        <f>'69个省市重点'!V28</f>
        <v>996</v>
      </c>
      <c r="J74" s="328">
        <f t="shared" si="10"/>
        <v>0.996</v>
      </c>
      <c r="K74" s="322">
        <f t="shared" si="13"/>
        <v>19.92</v>
      </c>
      <c r="L74" s="293" t="s">
        <v>458</v>
      </c>
      <c r="M74" s="327" t="s">
        <v>460</v>
      </c>
      <c r="N74" s="43"/>
    </row>
    <row r="75" s="45" customFormat="1" ht="87" customHeight="1" spans="1:14">
      <c r="A75" s="301">
        <v>57</v>
      </c>
      <c r="B75" s="302" t="s">
        <v>522</v>
      </c>
      <c r="C75" s="311">
        <f>'69个省市重点'!L33</f>
        <v>16370</v>
      </c>
      <c r="D75" s="305">
        <f>'69个省市重点'!T33</f>
        <v>0</v>
      </c>
      <c r="E75" s="302" t="s">
        <v>523</v>
      </c>
      <c r="F75" s="311">
        <f>'69个省市重点'!P33</f>
        <v>3000</v>
      </c>
      <c r="G75" s="305">
        <f>'69个省市重点'!U33</f>
        <v>1700</v>
      </c>
      <c r="H75" s="306" t="str">
        <f>'69个省市重点'!AB33</f>
        <v>基坑支护及土石方施工：土方开挖。主体单位进场交接。</v>
      </c>
      <c r="I75" s="305">
        <f>'69个省市重点'!V33</f>
        <v>1702</v>
      </c>
      <c r="J75" s="332">
        <f t="shared" si="10"/>
        <v>0.567333333333333</v>
      </c>
      <c r="K75" s="332">
        <f t="shared" si="13"/>
        <v>1.00117647058824</v>
      </c>
      <c r="L75" s="333" t="s">
        <v>464</v>
      </c>
      <c r="M75" s="334" t="s">
        <v>460</v>
      </c>
      <c r="N75" s="43"/>
    </row>
    <row r="76" s="45" customFormat="1" ht="102" customHeight="1" spans="1:14">
      <c r="A76" s="77">
        <v>58</v>
      </c>
      <c r="B76" s="78" t="s">
        <v>524</v>
      </c>
      <c r="C76" s="80">
        <v>8003.95</v>
      </c>
      <c r="D76" s="80">
        <v>0</v>
      </c>
      <c r="E76" s="78" t="s">
        <v>525</v>
      </c>
      <c r="F76" s="79">
        <v>1200</v>
      </c>
      <c r="G76" s="80">
        <v>300</v>
      </c>
      <c r="H76" s="290" t="s">
        <v>526</v>
      </c>
      <c r="I76" s="80">
        <f>592+158</f>
        <v>750</v>
      </c>
      <c r="J76" s="328">
        <f t="shared" si="10"/>
        <v>0.625</v>
      </c>
      <c r="K76" s="328">
        <f t="shared" si="13"/>
        <v>2.5</v>
      </c>
      <c r="L76" s="293" t="s">
        <v>420</v>
      </c>
      <c r="M76" s="327" t="s">
        <v>393</v>
      </c>
      <c r="N76" s="43"/>
    </row>
    <row r="77" s="45" customFormat="1" ht="82" customHeight="1" spans="1:14">
      <c r="A77" s="68">
        <v>59</v>
      </c>
      <c r="B77" s="69" t="s">
        <v>527</v>
      </c>
      <c r="C77" s="71">
        <v>3732</v>
      </c>
      <c r="D77" s="72">
        <v>0</v>
      </c>
      <c r="E77" s="69" t="s">
        <v>528</v>
      </c>
      <c r="F77" s="71">
        <v>1000</v>
      </c>
      <c r="G77" s="72">
        <v>530</v>
      </c>
      <c r="H77" s="285" t="s">
        <v>529</v>
      </c>
      <c r="I77" s="72">
        <v>370</v>
      </c>
      <c r="J77" s="322">
        <f t="shared" si="10"/>
        <v>0.37</v>
      </c>
      <c r="K77" s="322">
        <f t="shared" si="13"/>
        <v>0.69811320754717</v>
      </c>
      <c r="L77" s="298" t="s">
        <v>381</v>
      </c>
      <c r="M77" s="321" t="s">
        <v>382</v>
      </c>
      <c r="N77" s="43"/>
    </row>
    <row r="78" s="42" customFormat="1" ht="68" customHeight="1" spans="1:13">
      <c r="A78" s="73">
        <v>60</v>
      </c>
      <c r="B78" s="74" t="s">
        <v>530</v>
      </c>
      <c r="C78" s="75">
        <v>18940</v>
      </c>
      <c r="D78" s="76">
        <v>0</v>
      </c>
      <c r="E78" s="74" t="s">
        <v>531</v>
      </c>
      <c r="F78" s="75">
        <v>2140</v>
      </c>
      <c r="G78" s="76">
        <v>1363</v>
      </c>
      <c r="H78" s="200" t="s">
        <v>532</v>
      </c>
      <c r="I78" s="76">
        <f>1169+194</f>
        <v>1363</v>
      </c>
      <c r="J78" s="323">
        <f t="shared" si="10"/>
        <v>0.636915887850467</v>
      </c>
      <c r="K78" s="323">
        <f t="shared" si="13"/>
        <v>1</v>
      </c>
      <c r="L78" s="324" t="s">
        <v>384</v>
      </c>
      <c r="M78" s="325" t="s">
        <v>379</v>
      </c>
    </row>
    <row r="79" s="42" customFormat="1" ht="43" customHeight="1" spans="1:13">
      <c r="A79" s="338" t="s">
        <v>533</v>
      </c>
      <c r="B79" s="339"/>
      <c r="C79" s="98"/>
      <c r="D79" s="340"/>
      <c r="E79" s="98"/>
      <c r="F79" s="98"/>
      <c r="G79" s="341"/>
      <c r="H79" s="312"/>
      <c r="I79" s="341"/>
      <c r="J79" s="98"/>
      <c r="K79" s="98"/>
      <c r="L79" s="342"/>
      <c r="M79" s="343"/>
    </row>
  </sheetData>
  <autoFilter ref="A4:O79">
    <extLst/>
  </autoFilter>
  <mergeCells count="27">
    <mergeCell ref="A1:B1"/>
    <mergeCell ref="A2:M2"/>
    <mergeCell ref="A3:C3"/>
    <mergeCell ref="L3:M3"/>
    <mergeCell ref="E4:G4"/>
    <mergeCell ref="H4:I4"/>
    <mergeCell ref="J4:K4"/>
    <mergeCell ref="A6:B6"/>
    <mergeCell ref="A7:B7"/>
    <mergeCell ref="A8:B8"/>
    <mergeCell ref="A13:B13"/>
    <mergeCell ref="A20:B20"/>
    <mergeCell ref="A22:B22"/>
    <mergeCell ref="A23:B23"/>
    <mergeCell ref="A26:B26"/>
    <mergeCell ref="A29:B29"/>
    <mergeCell ref="A36:B36"/>
    <mergeCell ref="A37:B37"/>
    <mergeCell ref="A53:B53"/>
    <mergeCell ref="A68:B68"/>
    <mergeCell ref="A79:M79"/>
    <mergeCell ref="A4:A5"/>
    <mergeCell ref="B4:B5"/>
    <mergeCell ref="C4:C5"/>
    <mergeCell ref="D4:D5"/>
    <mergeCell ref="L4:L5"/>
    <mergeCell ref="M4:M5"/>
  </mergeCells>
  <printOptions horizontalCentered="1"/>
  <pageMargins left="0.554861111111111" right="0.554861111111111" top="0.802777777777778" bottom="0.802777777777778" header="0.5" footer="0.5"/>
  <pageSetup paperSize="9" scale="95" firstPageNumber="5" fitToHeight="0" orientation="landscape" useFirstPageNumber="1" horizontalDpi="600"/>
  <headerFooter>
    <oddFooter>&amp;C&amp;"Times New Roman"&amp;14- &amp;P -</oddFooter>
  </headerFooter>
  <rowBreaks count="14" manualBreakCount="14">
    <brk id="17" max="12" man="1"/>
    <brk id="25" max="12" man="1"/>
    <brk id="33" max="12" man="1"/>
    <brk id="41" max="12" man="1"/>
    <brk id="44" max="12" man="1"/>
    <brk id="49" max="12" man="1"/>
    <brk id="55" max="12" man="1"/>
    <brk id="60" max="12" man="1"/>
    <brk id="65" max="12" man="1"/>
    <brk id="70" max="12" man="1"/>
    <brk id="75" max="12" man="1"/>
    <brk id="79" max="16383" man="1"/>
    <brk id="79" max="16383" man="1"/>
    <brk id="7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3"/>
  <sheetViews>
    <sheetView view="pageBreakPreview" zoomScaleNormal="100" zoomScaleSheetLayoutView="100" workbookViewId="0">
      <pane ySplit="5" topLeftCell="A18" activePane="bottomLeft" state="frozen"/>
      <selection/>
      <selection pane="bottomLeft" activeCell="G20" sqref="G20"/>
    </sheetView>
  </sheetViews>
  <sheetFormatPr defaultColWidth="9" defaultRowHeight="14.25"/>
  <cols>
    <col min="1" max="1" width="4.375" style="168" customWidth="1"/>
    <col min="2" max="2" width="15.75" style="169" customWidth="1"/>
    <col min="3" max="3" width="10.375" style="170"/>
    <col min="4" max="4" width="21.125" style="169" customWidth="1"/>
    <col min="5" max="5" width="8.75" style="170" customWidth="1"/>
    <col min="6" max="6" width="9" style="170"/>
    <col min="7" max="7" width="30" style="169" customWidth="1"/>
    <col min="8" max="8" width="8.625" style="170" customWidth="1"/>
    <col min="9" max="9" width="10.125" style="171" customWidth="1"/>
    <col min="10" max="10" width="8" style="171" customWidth="1"/>
    <col min="11" max="11" width="8.625" style="168" customWidth="1"/>
    <col min="12" max="16384" width="9" style="168"/>
  </cols>
  <sheetData>
    <row r="1" ht="30" customHeight="1" spans="1:11">
      <c r="A1" s="172" t="s">
        <v>534</v>
      </c>
      <c r="B1" s="172"/>
      <c r="C1" s="173"/>
      <c r="D1" s="172"/>
      <c r="E1" s="173"/>
      <c r="F1" s="173"/>
      <c r="G1" s="172"/>
      <c r="H1" s="173"/>
      <c r="I1" s="237"/>
      <c r="J1" s="237"/>
      <c r="K1" s="172"/>
    </row>
    <row r="2" ht="27" customHeight="1" spans="1:11">
      <c r="A2" s="174" t="s">
        <v>535</v>
      </c>
      <c r="B2" s="175"/>
      <c r="C2" s="176"/>
      <c r="D2" s="175"/>
      <c r="E2" s="176"/>
      <c r="F2" s="176"/>
      <c r="G2" s="175"/>
      <c r="H2" s="176"/>
      <c r="I2" s="238"/>
      <c r="J2" s="238"/>
      <c r="K2" s="174"/>
    </row>
    <row r="3" ht="23" customHeight="1" spans="1:11">
      <c r="A3" s="177" t="s">
        <v>536</v>
      </c>
      <c r="B3" s="177"/>
      <c r="C3" s="178"/>
      <c r="D3" s="177"/>
      <c r="E3" s="178"/>
      <c r="F3" s="178"/>
      <c r="G3" s="177"/>
      <c r="H3" s="178"/>
      <c r="I3" s="239"/>
      <c r="J3" s="239"/>
      <c r="K3" s="177"/>
    </row>
    <row r="4" s="165" customFormat="1" ht="30" customHeight="1" spans="1:11">
      <c r="A4" s="179" t="s">
        <v>1</v>
      </c>
      <c r="B4" s="180" t="s">
        <v>2</v>
      </c>
      <c r="C4" s="181" t="s">
        <v>360</v>
      </c>
      <c r="D4" s="180" t="s">
        <v>362</v>
      </c>
      <c r="E4" s="181"/>
      <c r="F4" s="181"/>
      <c r="G4" s="180" t="s">
        <v>363</v>
      </c>
      <c r="H4" s="181"/>
      <c r="I4" s="240" t="s">
        <v>364</v>
      </c>
      <c r="J4" s="240"/>
      <c r="K4" s="241" t="s">
        <v>537</v>
      </c>
    </row>
    <row r="5" s="165" customFormat="1" ht="35" customHeight="1" spans="1:11">
      <c r="A5" s="182"/>
      <c r="B5" s="183"/>
      <c r="C5" s="184"/>
      <c r="D5" s="185" t="s">
        <v>366</v>
      </c>
      <c r="E5" s="186" t="s">
        <v>538</v>
      </c>
      <c r="F5" s="186" t="s">
        <v>539</v>
      </c>
      <c r="G5" s="185" t="s">
        <v>369</v>
      </c>
      <c r="H5" s="186" t="s">
        <v>538</v>
      </c>
      <c r="I5" s="242" t="s">
        <v>540</v>
      </c>
      <c r="J5" s="242" t="s">
        <v>541</v>
      </c>
      <c r="K5" s="243"/>
    </row>
    <row r="6" s="165" customFormat="1" ht="32" customHeight="1" spans="1:11">
      <c r="A6" s="182" t="s">
        <v>542</v>
      </c>
      <c r="B6" s="187"/>
      <c r="C6" s="184">
        <f>C7+C9+C11+C14+C19+C21+C24+C29+C42+C46+C49</f>
        <v>10935524</v>
      </c>
      <c r="D6" s="184"/>
      <c r="E6" s="184">
        <f>E7+E9+E11+E14+E19+E21+E24+E29+E42+E46+E49</f>
        <v>1352496</v>
      </c>
      <c r="F6" s="184">
        <f>F7+F9+F11+F14+F19+F21+F24+F29+F42+F46+F49</f>
        <v>931481</v>
      </c>
      <c r="G6" s="184"/>
      <c r="H6" s="184">
        <f>H7+H9+H11+H14+H19+H21+H24+H29+H42+H46+H49</f>
        <v>1107742</v>
      </c>
      <c r="I6" s="244">
        <f t="shared" ref="I6:I20" si="0">H6/E6</f>
        <v>0.819035324318889</v>
      </c>
      <c r="J6" s="244">
        <f t="shared" ref="J6:J20" si="1">H6/F6</f>
        <v>1.18922661868573</v>
      </c>
      <c r="K6" s="243"/>
    </row>
    <row r="7" s="165" customFormat="1" ht="32" customHeight="1" spans="1:11">
      <c r="A7" s="188" t="s">
        <v>543</v>
      </c>
      <c r="B7" s="189"/>
      <c r="C7" s="184">
        <f>C8</f>
        <v>336915</v>
      </c>
      <c r="D7" s="190"/>
      <c r="E7" s="184">
        <f>E8</f>
        <v>2640</v>
      </c>
      <c r="F7" s="184">
        <f>F8</f>
        <v>2640</v>
      </c>
      <c r="G7" s="190"/>
      <c r="H7" s="184">
        <f>H8</f>
        <v>2671</v>
      </c>
      <c r="I7" s="244">
        <f t="shared" si="0"/>
        <v>1.01174242424242</v>
      </c>
      <c r="J7" s="244">
        <f t="shared" si="1"/>
        <v>1.01174242424242</v>
      </c>
      <c r="K7" s="243"/>
    </row>
    <row r="8" s="165" customFormat="1" ht="73" customHeight="1" spans="1:11">
      <c r="A8" s="191">
        <v>1</v>
      </c>
      <c r="B8" s="192" t="s">
        <v>243</v>
      </c>
      <c r="C8" s="193">
        <f>'69个省市重点'!L52</f>
        <v>336915</v>
      </c>
      <c r="D8" s="194" t="s">
        <v>544</v>
      </c>
      <c r="E8" s="193">
        <f>'69个省市重点'!P52</f>
        <v>2640</v>
      </c>
      <c r="F8" s="193">
        <f>'69个省市重点'!U52</f>
        <v>2640</v>
      </c>
      <c r="G8" s="194" t="str">
        <f>'69个省市重点'!AB52</f>
        <v>项目无倾废指标。</v>
      </c>
      <c r="H8" s="193">
        <f>'69个省市重点'!V52</f>
        <v>2671</v>
      </c>
      <c r="I8" s="245">
        <f t="shared" si="0"/>
        <v>1.01174242424242</v>
      </c>
      <c r="J8" s="245">
        <f t="shared" si="1"/>
        <v>1.01174242424242</v>
      </c>
      <c r="K8" s="246" t="s">
        <v>407</v>
      </c>
    </row>
    <row r="9" s="165" customFormat="1" ht="32" customHeight="1" spans="1:11">
      <c r="A9" s="182" t="s">
        <v>545</v>
      </c>
      <c r="B9" s="187"/>
      <c r="C9" s="184">
        <f>SUM(C10:C10)</f>
        <v>9128</v>
      </c>
      <c r="D9" s="190"/>
      <c r="E9" s="184">
        <f>SUM(E10:E10)</f>
        <v>2700</v>
      </c>
      <c r="F9" s="184">
        <f>SUM(F10:F10)</f>
        <v>1500</v>
      </c>
      <c r="G9" s="190"/>
      <c r="H9" s="184">
        <f>SUM(H10:H10)</f>
        <v>1532</v>
      </c>
      <c r="I9" s="242">
        <f t="shared" si="0"/>
        <v>0.567407407407407</v>
      </c>
      <c r="J9" s="242">
        <f t="shared" si="1"/>
        <v>1.02133333333333</v>
      </c>
      <c r="K9" s="243"/>
    </row>
    <row r="10" s="165" customFormat="1" ht="55" customHeight="1" spans="1:11">
      <c r="A10" s="191">
        <v>2</v>
      </c>
      <c r="B10" s="192" t="s">
        <v>351</v>
      </c>
      <c r="C10" s="193">
        <f>'69个省市重点'!L76</f>
        <v>9128</v>
      </c>
      <c r="D10" s="192" t="s">
        <v>546</v>
      </c>
      <c r="E10" s="193">
        <f>'69个省市重点'!P76</f>
        <v>2700</v>
      </c>
      <c r="F10" s="193">
        <f>'69个省市重点'!U76</f>
        <v>1500</v>
      </c>
      <c r="G10" s="192" t="str">
        <f>'69个省市重点'!AB76</f>
        <v>护岸桩基、港汊内清淤。</v>
      </c>
      <c r="H10" s="193">
        <f>'69个省市重点'!V76</f>
        <v>1532</v>
      </c>
      <c r="I10" s="247">
        <f t="shared" si="0"/>
        <v>0.567407407407407</v>
      </c>
      <c r="J10" s="247">
        <f t="shared" si="1"/>
        <v>1.02133333333333</v>
      </c>
      <c r="K10" s="246" t="s">
        <v>407</v>
      </c>
    </row>
    <row r="11" s="166" customFormat="1" ht="32" customHeight="1" spans="1:11">
      <c r="A11" s="195" t="s">
        <v>547</v>
      </c>
      <c r="B11" s="196"/>
      <c r="C11" s="197">
        <f>C12+C13</f>
        <v>89348</v>
      </c>
      <c r="D11" s="198"/>
      <c r="E11" s="197">
        <f>E12+E13</f>
        <v>18200</v>
      </c>
      <c r="F11" s="197">
        <f>F12+F13</f>
        <v>13040</v>
      </c>
      <c r="G11" s="198"/>
      <c r="H11" s="197">
        <f>H12+H13</f>
        <v>23429</v>
      </c>
      <c r="I11" s="248">
        <f t="shared" si="0"/>
        <v>1.28730769230769</v>
      </c>
      <c r="J11" s="248">
        <f t="shared" si="1"/>
        <v>1.79670245398773</v>
      </c>
      <c r="K11" s="249"/>
    </row>
    <row r="12" s="165" customFormat="1" ht="76" customHeight="1" spans="1:11">
      <c r="A12" s="199">
        <v>3</v>
      </c>
      <c r="B12" s="200" t="s">
        <v>239</v>
      </c>
      <c r="C12" s="201">
        <f>'69个省市重点'!L51</f>
        <v>28016</v>
      </c>
      <c r="D12" s="202" t="s">
        <v>548</v>
      </c>
      <c r="E12" s="201">
        <f>'69个省市重点'!P51</f>
        <v>3200</v>
      </c>
      <c r="F12" s="201">
        <f>'69个省市重点'!U52</f>
        <v>2640</v>
      </c>
      <c r="G12" s="203" t="str">
        <f>'69个省市重点'!AB51</f>
        <v>项目已于5月31日完成竣工备案。</v>
      </c>
      <c r="H12" s="201">
        <f>'69个省市重点'!V51</f>
        <v>5734</v>
      </c>
      <c r="I12" s="250">
        <f t="shared" si="0"/>
        <v>1.791875</v>
      </c>
      <c r="J12" s="250">
        <f t="shared" si="1"/>
        <v>2.1719696969697</v>
      </c>
      <c r="K12" s="251" t="s">
        <v>549</v>
      </c>
    </row>
    <row r="13" s="165" customFormat="1" ht="84" customHeight="1" spans="1:11">
      <c r="A13" s="204">
        <v>4</v>
      </c>
      <c r="B13" s="205" t="s">
        <v>234</v>
      </c>
      <c r="C13" s="206">
        <f>'69个省市重点'!L50</f>
        <v>61332</v>
      </c>
      <c r="D13" s="205" t="s">
        <v>550</v>
      </c>
      <c r="E13" s="206">
        <f>'69个省市重点'!P50</f>
        <v>15000</v>
      </c>
      <c r="F13" s="206">
        <f>'69个省市重点'!U50</f>
        <v>10400</v>
      </c>
      <c r="G13" s="205" t="str">
        <f>'69个省市重点'!AB50</f>
        <v>项目正在进行装饰装修施工。</v>
      </c>
      <c r="H13" s="206">
        <f>'69个省市重点'!V50</f>
        <v>17695</v>
      </c>
      <c r="I13" s="252">
        <f t="shared" si="0"/>
        <v>1.17966666666667</v>
      </c>
      <c r="J13" s="252">
        <f t="shared" si="1"/>
        <v>1.70144230769231</v>
      </c>
      <c r="K13" s="253" t="s">
        <v>549</v>
      </c>
    </row>
    <row r="14" s="165" customFormat="1" ht="32" customHeight="1" spans="1:11">
      <c r="A14" s="207" t="s">
        <v>551</v>
      </c>
      <c r="B14" s="208"/>
      <c r="C14" s="209">
        <f>SUM(C15:C18)</f>
        <v>245361</v>
      </c>
      <c r="D14" s="210"/>
      <c r="E14" s="209">
        <f>SUM(E15:E18)</f>
        <v>37500</v>
      </c>
      <c r="F14" s="209">
        <f>SUM(F15:F18)</f>
        <v>25500</v>
      </c>
      <c r="G14" s="210"/>
      <c r="H14" s="209">
        <f>SUM(H15:H18)</f>
        <v>30593</v>
      </c>
      <c r="I14" s="254">
        <f t="shared" si="0"/>
        <v>0.815813333333333</v>
      </c>
      <c r="J14" s="254">
        <f t="shared" si="1"/>
        <v>1.19972549019608</v>
      </c>
      <c r="K14" s="253"/>
    </row>
    <row r="15" s="165" customFormat="1" ht="99" customHeight="1" spans="1:11">
      <c r="A15" s="211">
        <v>5</v>
      </c>
      <c r="B15" s="212" t="s">
        <v>347</v>
      </c>
      <c r="C15" s="213">
        <f>'69个省市重点'!L75</f>
        <v>59976</v>
      </c>
      <c r="D15" s="212" t="s">
        <v>552</v>
      </c>
      <c r="E15" s="213">
        <f>'69个省市重点'!P75</f>
        <v>15000</v>
      </c>
      <c r="F15" s="213">
        <f>'69个省市重点'!U75</f>
        <v>10200</v>
      </c>
      <c r="G15" s="214" t="str">
        <f>'69个省市重点'!AB75</f>
        <v>1.北院区精装完成60%，景观管综完成50%。
2.南院区地下室主体结构完成40%。</v>
      </c>
      <c r="H15" s="213">
        <f>'69个省市重点'!V75</f>
        <v>10200</v>
      </c>
      <c r="I15" s="255">
        <f t="shared" si="0"/>
        <v>0.68</v>
      </c>
      <c r="J15" s="255">
        <f t="shared" si="1"/>
        <v>1</v>
      </c>
      <c r="K15" s="256" t="s">
        <v>464</v>
      </c>
    </row>
    <row r="16" s="165" customFormat="1" ht="105" customHeight="1" spans="1:11">
      <c r="A16" s="215">
        <v>6</v>
      </c>
      <c r="B16" s="216" t="s">
        <v>345</v>
      </c>
      <c r="C16" s="217">
        <f>'69个省市重点'!L74</f>
        <v>46040</v>
      </c>
      <c r="D16" s="216" t="s">
        <v>553</v>
      </c>
      <c r="E16" s="217">
        <f>'69个省市重点'!P74</f>
        <v>3500</v>
      </c>
      <c r="F16" s="217">
        <f>'69个省市重点'!U74</f>
        <v>3500</v>
      </c>
      <c r="G16" s="216" t="str">
        <f>'69个省市重点'!AB74</f>
        <v>项目已于7月31日完成竣工备案。</v>
      </c>
      <c r="H16" s="217">
        <f>'69个省市重点'!V74</f>
        <v>3500</v>
      </c>
      <c r="I16" s="255">
        <f t="shared" si="0"/>
        <v>1</v>
      </c>
      <c r="J16" s="255">
        <f t="shared" si="1"/>
        <v>1</v>
      </c>
      <c r="K16" s="256" t="s">
        <v>464</v>
      </c>
    </row>
    <row r="17" s="165" customFormat="1" ht="101" customHeight="1" spans="1:11">
      <c r="A17" s="218">
        <v>7</v>
      </c>
      <c r="B17" s="202" t="s">
        <v>336</v>
      </c>
      <c r="C17" s="201">
        <f>'69个省市重点'!L72</f>
        <v>80065</v>
      </c>
      <c r="D17" s="202" t="s">
        <v>554</v>
      </c>
      <c r="E17" s="201">
        <f>'69个省市重点'!P72</f>
        <v>10000</v>
      </c>
      <c r="F17" s="201">
        <f>'69个省市重点'!U72</f>
        <v>5800</v>
      </c>
      <c r="G17" s="202" t="str">
        <f>'69个省市重点'!AB72</f>
        <v>底板结构完成70%；负二层结构完成40%；地下通道支护桩完成40根。</v>
      </c>
      <c r="H17" s="201">
        <f>'69个省市重点'!V72</f>
        <v>9228</v>
      </c>
      <c r="I17" s="250">
        <f t="shared" si="0"/>
        <v>0.9228</v>
      </c>
      <c r="J17" s="250">
        <f t="shared" si="1"/>
        <v>1.59103448275862</v>
      </c>
      <c r="K17" s="251" t="s">
        <v>464</v>
      </c>
    </row>
    <row r="18" s="165" customFormat="1" ht="83" customHeight="1" spans="1:11">
      <c r="A18" s="204">
        <v>8</v>
      </c>
      <c r="B18" s="205" t="s">
        <v>341</v>
      </c>
      <c r="C18" s="206">
        <f>'69个省市重点'!L73</f>
        <v>59280</v>
      </c>
      <c r="D18" s="205" t="s">
        <v>555</v>
      </c>
      <c r="E18" s="206">
        <f>'69个省市重点'!P73</f>
        <v>9000</v>
      </c>
      <c r="F18" s="206">
        <f>'69个省市重点'!U73</f>
        <v>6000</v>
      </c>
      <c r="G18" s="205" t="str">
        <f>'69个省市重点'!AB73</f>
        <v>主体工程5层梁板施工完成，污水处理站进行围护桩施工。</v>
      </c>
      <c r="H18" s="206">
        <f>'69个省市重点'!V73</f>
        <v>7665</v>
      </c>
      <c r="I18" s="252">
        <f t="shared" si="0"/>
        <v>0.851666666666667</v>
      </c>
      <c r="J18" s="252">
        <f t="shared" si="1"/>
        <v>1.2775</v>
      </c>
      <c r="K18" s="253" t="s">
        <v>464</v>
      </c>
    </row>
    <row r="19" s="165" customFormat="1" ht="32" customHeight="1" spans="1:11">
      <c r="A19" s="182" t="s">
        <v>556</v>
      </c>
      <c r="B19" s="187"/>
      <c r="C19" s="184">
        <f>C20</f>
        <v>3174679</v>
      </c>
      <c r="D19" s="190"/>
      <c r="E19" s="184">
        <f>E20</f>
        <v>628500</v>
      </c>
      <c r="F19" s="184">
        <f>F20</f>
        <v>495500</v>
      </c>
      <c r="G19" s="190"/>
      <c r="H19" s="184">
        <f>H20</f>
        <v>497782</v>
      </c>
      <c r="I19" s="242">
        <f t="shared" si="0"/>
        <v>0.792015910898966</v>
      </c>
      <c r="J19" s="242">
        <f t="shared" si="1"/>
        <v>1.00460544904137</v>
      </c>
      <c r="K19" s="243"/>
    </row>
    <row r="20" s="165" customFormat="1" ht="156" customHeight="1" spans="1:11">
      <c r="A20" s="191">
        <v>9</v>
      </c>
      <c r="B20" s="192" t="s">
        <v>331</v>
      </c>
      <c r="C20" s="193">
        <f>'69个省市重点'!L71</f>
        <v>3174679</v>
      </c>
      <c r="D20" s="192" t="s">
        <v>557</v>
      </c>
      <c r="E20" s="193">
        <f>'69个省市重点'!P71</f>
        <v>628500</v>
      </c>
      <c r="F20" s="193">
        <f>'69个省市重点'!U71</f>
        <v>495500</v>
      </c>
      <c r="G20" s="192" t="str">
        <f>'69个省市重点'!AB71</f>
        <v>海上清淤完成35.5%；主塔桩基完成30根（30%）；西非通航孔桥钢管桩施沉87.5%；A2海上主线钢管桩施工19.4%；预制场建设完成90%；翔安支线主栈桥完成100%；避风坞栈桥搭设完成100%，灌注桩完成7.2%；海上钢管复合桩完成13.67；地下连续墙导墙累计完成86%；环岛干道交通导改：完成中分带改机动车道400米基层砼和沥青面层，占设计总量3200㎡的70%。</v>
      </c>
      <c r="H20" s="193">
        <f>'69个省市重点'!V71</f>
        <v>497782</v>
      </c>
      <c r="I20" s="247">
        <f t="shared" si="0"/>
        <v>0.792015910898966</v>
      </c>
      <c r="J20" s="247">
        <f t="shared" si="1"/>
        <v>1.00460544904137</v>
      </c>
      <c r="K20" s="246" t="s">
        <v>378</v>
      </c>
    </row>
    <row r="21" s="165" customFormat="1" ht="33" customHeight="1" spans="1:11">
      <c r="A21" s="219" t="s">
        <v>558</v>
      </c>
      <c r="B21" s="220"/>
      <c r="C21" s="221">
        <f>(C22+C23)</f>
        <v>77354</v>
      </c>
      <c r="D21" s="222"/>
      <c r="E21" s="221">
        <f>(E22+E23)</f>
        <v>9500</v>
      </c>
      <c r="F21" s="221">
        <f>(F22+F23)</f>
        <v>6680</v>
      </c>
      <c r="G21" s="222"/>
      <c r="H21" s="221">
        <f>(H22+H23)</f>
        <v>15967</v>
      </c>
      <c r="I21" s="257">
        <f t="shared" ref="I21:I52" si="2">H21/E21</f>
        <v>1.68073684210526</v>
      </c>
      <c r="J21" s="257">
        <f t="shared" ref="J21:J52" si="3">H21/F21</f>
        <v>2.39026946107784</v>
      </c>
      <c r="K21" s="258"/>
    </row>
    <row r="22" s="165" customFormat="1" ht="124" customHeight="1" spans="1:11">
      <c r="A22" s="218">
        <v>10</v>
      </c>
      <c r="B22" s="203" t="s">
        <v>303</v>
      </c>
      <c r="C22" s="201">
        <f>'69个省市重点'!L65</f>
        <v>48183</v>
      </c>
      <c r="D22" s="203" t="s">
        <v>559</v>
      </c>
      <c r="E22" s="201">
        <f>'69个省市重点'!P65</f>
        <v>5500</v>
      </c>
      <c r="F22" s="201">
        <f>'69个省市重点'!U65</f>
        <v>3800</v>
      </c>
      <c r="G22" s="202" t="str">
        <f>'69个省市重点'!AB65</f>
        <v>完成海沧航道9月份常年性维护施工。</v>
      </c>
      <c r="H22" s="201">
        <f>'69个省市重点'!V65</f>
        <v>8462</v>
      </c>
      <c r="I22" s="250">
        <f t="shared" si="2"/>
        <v>1.53854545454545</v>
      </c>
      <c r="J22" s="250">
        <f t="shared" si="3"/>
        <v>2.22684210526316</v>
      </c>
      <c r="K22" s="251" t="s">
        <v>396</v>
      </c>
    </row>
    <row r="23" s="165" customFormat="1" ht="159" customHeight="1" spans="1:11">
      <c r="A23" s="204">
        <v>11</v>
      </c>
      <c r="B23" s="223" t="s">
        <v>309</v>
      </c>
      <c r="C23" s="206">
        <f>'69个省市重点'!L66</f>
        <v>29171</v>
      </c>
      <c r="D23" s="224" t="s">
        <v>560</v>
      </c>
      <c r="E23" s="206">
        <f>'69个省市重点'!P66</f>
        <v>4000</v>
      </c>
      <c r="F23" s="206">
        <f>'69个省市重点'!U66</f>
        <v>2880</v>
      </c>
      <c r="G23" s="205" t="str">
        <f>'69个省市重点'!AB66</f>
        <v>完成海沧13-21#泊位9月港池水域疏浚施工及考核工作和嵩屿1-6#泊位、海沧1-10#泊位第三季度维护。</v>
      </c>
      <c r="H23" s="206">
        <f>'69个省市重点'!V66</f>
        <v>7505</v>
      </c>
      <c r="I23" s="252">
        <f t="shared" si="2"/>
        <v>1.87625</v>
      </c>
      <c r="J23" s="252">
        <f t="shared" si="3"/>
        <v>2.60590277777778</v>
      </c>
      <c r="K23" s="253" t="s">
        <v>396</v>
      </c>
    </row>
    <row r="24" s="165" customFormat="1" ht="31" customHeight="1" spans="1:11">
      <c r="A24" s="207" t="s">
        <v>561</v>
      </c>
      <c r="B24" s="208"/>
      <c r="C24" s="209">
        <f>C25+C26+C27+C28</f>
        <v>40285</v>
      </c>
      <c r="D24" s="210"/>
      <c r="E24" s="209">
        <f t="shared" ref="C24:F24" si="4">E25+E26+E27+E28</f>
        <v>40285</v>
      </c>
      <c r="F24" s="209">
        <f t="shared" si="4"/>
        <v>28155</v>
      </c>
      <c r="G24" s="210"/>
      <c r="H24" s="209">
        <f>H25+H26+H27+H28</f>
        <v>37581</v>
      </c>
      <c r="I24" s="254">
        <f t="shared" si="2"/>
        <v>0.932878242522031</v>
      </c>
      <c r="J24" s="254">
        <f t="shared" si="3"/>
        <v>1.33478955780501</v>
      </c>
      <c r="K24" s="259"/>
    </row>
    <row r="25" s="165" customFormat="1" ht="79" customHeight="1" spans="1:11">
      <c r="A25" s="191">
        <v>12</v>
      </c>
      <c r="B25" s="225" t="s">
        <v>324</v>
      </c>
      <c r="C25" s="193">
        <f>'69个省市重点'!L69</f>
        <v>13500</v>
      </c>
      <c r="D25" s="194" t="s">
        <v>562</v>
      </c>
      <c r="E25" s="193">
        <f>'69个省市重点'!P69</f>
        <v>13500</v>
      </c>
      <c r="F25" s="193">
        <f>'69个省市重点'!U69</f>
        <v>8960</v>
      </c>
      <c r="G25" s="192" t="str">
        <f>'69个省市重点'!AB69</f>
        <v>新增5G基站114个及完成相关配套，累计完成5G基站900个及完成相关配套。</v>
      </c>
      <c r="H25" s="193">
        <f>'69个省市重点'!V69</f>
        <v>13500</v>
      </c>
      <c r="I25" s="247">
        <f t="shared" si="2"/>
        <v>1</v>
      </c>
      <c r="J25" s="247">
        <f t="shared" si="3"/>
        <v>1.50669642857143</v>
      </c>
      <c r="K25" s="246" t="s">
        <v>392</v>
      </c>
    </row>
    <row r="26" s="165" customFormat="1" ht="136" customHeight="1" spans="1:11">
      <c r="A26" s="226">
        <v>13</v>
      </c>
      <c r="B26" s="227" t="s">
        <v>314</v>
      </c>
      <c r="C26" s="228">
        <f>'69个省市重点'!L67</f>
        <v>10385</v>
      </c>
      <c r="D26" s="229" t="s">
        <v>563</v>
      </c>
      <c r="E26" s="228">
        <f>'69个省市重点'!P67</f>
        <v>10385</v>
      </c>
      <c r="F26" s="228">
        <f>'69个省市重点'!U67</f>
        <v>7755</v>
      </c>
      <c r="G26" s="230" t="str">
        <f>'69个省市重点'!AB67</f>
        <v>完成175个5G站点建设工作，10个室分站点建设工作。</v>
      </c>
      <c r="H26" s="228">
        <f>'69个省市重点'!V67</f>
        <v>8920</v>
      </c>
      <c r="I26" s="260">
        <f t="shared" si="2"/>
        <v>0.858931150698122</v>
      </c>
      <c r="J26" s="260">
        <f t="shared" si="3"/>
        <v>1.15022566086396</v>
      </c>
      <c r="K26" s="261" t="s">
        <v>392</v>
      </c>
    </row>
    <row r="27" s="165" customFormat="1" ht="59" customHeight="1" spans="1:11">
      <c r="A27" s="204">
        <v>14</v>
      </c>
      <c r="B27" s="223" t="s">
        <v>327</v>
      </c>
      <c r="C27" s="206">
        <f>'69个省市重点'!L70</f>
        <v>8400</v>
      </c>
      <c r="D27" s="224" t="s">
        <v>564</v>
      </c>
      <c r="E27" s="206">
        <f>'69个省市重点'!P70</f>
        <v>8400</v>
      </c>
      <c r="F27" s="206">
        <f>'69个省市重点'!U70</f>
        <v>5540</v>
      </c>
      <c r="G27" s="205" t="str">
        <f>'69个省市重点'!AB70</f>
        <v>累计完成100%核心配套及549站建设。</v>
      </c>
      <c r="H27" s="206">
        <f>'69个省市重点'!V70</f>
        <v>7390</v>
      </c>
      <c r="I27" s="252">
        <f t="shared" si="2"/>
        <v>0.879761904761905</v>
      </c>
      <c r="J27" s="252">
        <f t="shared" si="3"/>
        <v>1.33393501805054</v>
      </c>
      <c r="K27" s="253" t="s">
        <v>392</v>
      </c>
    </row>
    <row r="28" s="165" customFormat="1" ht="66" customHeight="1" spans="1:11">
      <c r="A28" s="204">
        <v>15</v>
      </c>
      <c r="B28" s="223" t="s">
        <v>320</v>
      </c>
      <c r="C28" s="206">
        <f>'69个省市重点'!L68</f>
        <v>8000</v>
      </c>
      <c r="D28" s="224" t="s">
        <v>565</v>
      </c>
      <c r="E28" s="206">
        <f>'69个省市重点'!P68</f>
        <v>8000</v>
      </c>
      <c r="F28" s="206">
        <f>'69个省市重点'!U68</f>
        <v>5900</v>
      </c>
      <c r="G28" s="205" t="str">
        <f>'69个省市重点'!AB68</f>
        <v>累计新建基站253个，新增宽带端口2.7万个，枋湖数据中心二期目前建设0架机柜。</v>
      </c>
      <c r="H28" s="206">
        <f>'69个省市重点'!V68</f>
        <v>7771</v>
      </c>
      <c r="I28" s="252">
        <f t="shared" si="2"/>
        <v>0.971375</v>
      </c>
      <c r="J28" s="252">
        <f t="shared" si="3"/>
        <v>1.3171186440678</v>
      </c>
      <c r="K28" s="253" t="s">
        <v>392</v>
      </c>
    </row>
    <row r="29" s="165" customFormat="1" ht="32" customHeight="1" spans="1:11">
      <c r="A29" s="207" t="s">
        <v>566</v>
      </c>
      <c r="B29" s="208"/>
      <c r="C29" s="209">
        <f>SUM(C30:C41)</f>
        <v>1691239</v>
      </c>
      <c r="D29" s="210"/>
      <c r="E29" s="209">
        <f>SUM(E30:E41)</f>
        <v>309510</v>
      </c>
      <c r="F29" s="209">
        <f>SUM(F30:F41)</f>
        <v>147300</v>
      </c>
      <c r="G29" s="210"/>
      <c r="H29" s="209">
        <f>SUM(H30:H41)</f>
        <v>265218</v>
      </c>
      <c r="I29" s="254">
        <f t="shared" si="2"/>
        <v>0.856896384607929</v>
      </c>
      <c r="J29" s="254">
        <f t="shared" si="3"/>
        <v>1.80052953156823</v>
      </c>
      <c r="K29" s="259"/>
    </row>
    <row r="30" s="165" customFormat="1" ht="81" customHeight="1" spans="1:11">
      <c r="A30" s="191">
        <v>16</v>
      </c>
      <c r="B30" s="192" t="s">
        <v>256</v>
      </c>
      <c r="C30" s="193">
        <f>'69个省市重点'!L54</f>
        <v>551000</v>
      </c>
      <c r="D30" s="192" t="s">
        <v>567</v>
      </c>
      <c r="E30" s="193">
        <f>'69个省市重点'!P54</f>
        <v>75400</v>
      </c>
      <c r="F30" s="193">
        <f>'69个省市重点'!U54</f>
        <v>3200</v>
      </c>
      <c r="G30" s="192" t="str">
        <f>'69个省市重点'!AB54</f>
        <v>土石方累计完成约20万立方米；基坑支护桩累计完成547根，已全部完成；高压旋喷桩累计完成15根；第一道喷锚累计完成469米；第二道喷锚累计完成295米。</v>
      </c>
      <c r="H30" s="193">
        <f>'69个省市重点'!V54</f>
        <v>29800</v>
      </c>
      <c r="I30" s="247">
        <f t="shared" si="2"/>
        <v>0.395225464190981</v>
      </c>
      <c r="J30" s="247">
        <f t="shared" si="3"/>
        <v>9.3125</v>
      </c>
      <c r="K30" s="246" t="s">
        <v>378</v>
      </c>
    </row>
    <row r="31" s="165" customFormat="1" ht="93" customHeight="1" spans="1:11">
      <c r="A31" s="204">
        <v>17</v>
      </c>
      <c r="B31" s="205" t="s">
        <v>268</v>
      </c>
      <c r="C31" s="206">
        <f>'69个省市重点'!L57</f>
        <v>152480</v>
      </c>
      <c r="D31" s="205" t="s">
        <v>568</v>
      </c>
      <c r="E31" s="206">
        <f>'69个省市重点'!P57</f>
        <v>26100</v>
      </c>
      <c r="F31" s="206">
        <f>'69个省市重点'!U57</f>
        <v>12350</v>
      </c>
      <c r="G31" s="205" t="str">
        <f>'69个省市重点'!AB57</f>
        <v>土方工程已经完成95%，基坑支护工程完成95%，降水工程完成。</v>
      </c>
      <c r="H31" s="206">
        <f>'69个省市重点'!V57</f>
        <v>23350</v>
      </c>
      <c r="I31" s="252">
        <f t="shared" si="2"/>
        <v>0.89463601532567</v>
      </c>
      <c r="J31" s="252">
        <f t="shared" si="3"/>
        <v>1.89068825910931</v>
      </c>
      <c r="K31" s="253" t="s">
        <v>387</v>
      </c>
    </row>
    <row r="32" s="165" customFormat="1" ht="69" customHeight="1" spans="1:11">
      <c r="A32" s="226">
        <v>18</v>
      </c>
      <c r="B32" s="230" t="s">
        <v>288</v>
      </c>
      <c r="C32" s="228">
        <f>'69个省市重点'!L62</f>
        <v>172000</v>
      </c>
      <c r="D32" s="230" t="s">
        <v>569</v>
      </c>
      <c r="E32" s="228">
        <f>'69个省市重点'!P62</f>
        <v>27000</v>
      </c>
      <c r="F32" s="228">
        <f>'69个省市重点'!U62</f>
        <v>25580</v>
      </c>
      <c r="G32" s="230" t="str">
        <f>'69个省市重点'!AB62</f>
        <v>幕墙施工；电梯安装；景观工程施工。</v>
      </c>
      <c r="H32" s="228">
        <f>'69个省市重点'!V62</f>
        <v>29112</v>
      </c>
      <c r="I32" s="260">
        <f t="shared" si="2"/>
        <v>1.07822222222222</v>
      </c>
      <c r="J32" s="260">
        <f t="shared" si="3"/>
        <v>1.13807662236122</v>
      </c>
      <c r="K32" s="261" t="s">
        <v>387</v>
      </c>
    </row>
    <row r="33" s="165" customFormat="1" ht="125" customHeight="1" spans="1:11">
      <c r="A33" s="204">
        <v>19</v>
      </c>
      <c r="B33" s="205" t="s">
        <v>294</v>
      </c>
      <c r="C33" s="206">
        <f>'69个省市重点'!L63</f>
        <v>120000</v>
      </c>
      <c r="D33" s="205" t="s">
        <v>570</v>
      </c>
      <c r="E33" s="206">
        <f>'69个省市重点'!P63</f>
        <v>15000</v>
      </c>
      <c r="F33" s="206">
        <f>'69个省市重点'!U63</f>
        <v>10600</v>
      </c>
      <c r="G33" s="205" t="str">
        <f>'69个省市重点'!AB63</f>
        <v>1.主楼31层梁板结构施工完成；2.砌筑施工至27层；3.一次机电、消防施工21-25层楼层段；4.幕墙南侧玻璃板块进行5-17层安装。</v>
      </c>
      <c r="H33" s="206">
        <f>'69个省市重点'!V63</f>
        <v>11882</v>
      </c>
      <c r="I33" s="252">
        <f t="shared" si="2"/>
        <v>0.792133333333333</v>
      </c>
      <c r="J33" s="252">
        <f t="shared" si="3"/>
        <v>1.12094339622642</v>
      </c>
      <c r="K33" s="253" t="s">
        <v>387</v>
      </c>
    </row>
    <row r="34" s="165" customFormat="1" ht="104" customHeight="1" spans="1:11">
      <c r="A34" s="191">
        <v>20</v>
      </c>
      <c r="B34" s="192" t="s">
        <v>280</v>
      </c>
      <c r="C34" s="193">
        <f>'69个省市重点'!L60</f>
        <v>82500</v>
      </c>
      <c r="D34" s="192" t="s">
        <v>571</v>
      </c>
      <c r="E34" s="193">
        <f>'69个省市重点'!P60</f>
        <v>10310</v>
      </c>
      <c r="F34" s="193">
        <f>'69个省市重点'!U60</f>
        <v>7110</v>
      </c>
      <c r="G34" s="192" t="str">
        <f>'69个省市重点'!AB60</f>
        <v>主楼地下室二层结构完成100%。</v>
      </c>
      <c r="H34" s="193">
        <f>'69个省市重点'!V60</f>
        <v>7350</v>
      </c>
      <c r="I34" s="247">
        <f t="shared" si="2"/>
        <v>0.71290009699321</v>
      </c>
      <c r="J34" s="247">
        <f t="shared" si="3"/>
        <v>1.0337552742616</v>
      </c>
      <c r="K34" s="246" t="s">
        <v>387</v>
      </c>
    </row>
    <row r="35" s="165" customFormat="1" ht="99" customHeight="1" spans="1:11">
      <c r="A35" s="204">
        <v>21</v>
      </c>
      <c r="B35" s="205" t="s">
        <v>260</v>
      </c>
      <c r="C35" s="206">
        <f>'69个省市重点'!L55</f>
        <v>110000</v>
      </c>
      <c r="D35" s="205" t="s">
        <v>572</v>
      </c>
      <c r="E35" s="206">
        <f>'69个省市重点'!P55</f>
        <v>3000</v>
      </c>
      <c r="F35" s="206">
        <f>'69个省市重点'!U55</f>
        <v>500</v>
      </c>
      <c r="G35" s="205" t="str">
        <f>'69个省市重点'!AB55</f>
        <v>基坑支护桩完成20%。</v>
      </c>
      <c r="H35" s="206">
        <f>'69个省市重点'!V55</f>
        <v>35959</v>
      </c>
      <c r="I35" s="252">
        <f t="shared" si="2"/>
        <v>11.9863333333333</v>
      </c>
      <c r="J35" s="252">
        <f t="shared" si="3"/>
        <v>71.918</v>
      </c>
      <c r="K35" s="253" t="s">
        <v>387</v>
      </c>
    </row>
    <row r="36" s="165" customFormat="1" ht="97" customHeight="1" spans="1:11">
      <c r="A36" s="218">
        <v>22</v>
      </c>
      <c r="B36" s="202" t="s">
        <v>284</v>
      </c>
      <c r="C36" s="201">
        <f>'69个省市重点'!L61</f>
        <v>166788</v>
      </c>
      <c r="D36" s="202" t="s">
        <v>573</v>
      </c>
      <c r="E36" s="201">
        <f>'69个省市重点'!P61</f>
        <v>54000</v>
      </c>
      <c r="F36" s="201">
        <f>'69个省市重点'!U61</f>
        <v>40500</v>
      </c>
      <c r="G36" s="202" t="str">
        <f>'69个省市重点'!AB61</f>
        <v>小区道路、围墙施工、地下室地坪施工、首层大堂装修。</v>
      </c>
      <c r="H36" s="201">
        <f>'69个省市重点'!V61</f>
        <v>41710</v>
      </c>
      <c r="I36" s="250">
        <f t="shared" si="2"/>
        <v>0.772407407407407</v>
      </c>
      <c r="J36" s="250">
        <f t="shared" si="3"/>
        <v>1.02987654320988</v>
      </c>
      <c r="K36" s="251" t="s">
        <v>387</v>
      </c>
    </row>
    <row r="37" s="165" customFormat="1" ht="173" customHeight="1" spans="1:11">
      <c r="A37" s="204">
        <v>23</v>
      </c>
      <c r="B37" s="205" t="s">
        <v>276</v>
      </c>
      <c r="C37" s="206">
        <f>'69个省市重点'!L59</f>
        <v>71957</v>
      </c>
      <c r="D37" s="205" t="s">
        <v>574</v>
      </c>
      <c r="E37" s="206">
        <f>'69个省市重点'!P59</f>
        <v>27000</v>
      </c>
      <c r="F37" s="206">
        <f>'69个省市重点'!U59</f>
        <v>22510</v>
      </c>
      <c r="G37" s="224" t="str">
        <f>'69个省市重点'!AB59</f>
        <v>1.1#楼主体结构已封顶，砌筑施工至1-屋面层完成、抹灰施工2-20层完成、21-22层抹灰中。
2.2#楼主体结构已封顶，砌筑施工至1-屋面层、抹灰施工2-19层已完成。
3.3#楼主体结构已封顶，砌筑施工已全部完成、抹灰2-21层完成、22-23层抹灰、屋面构建涂料完成75%。
4.4-6#楼抹灰完成。
5.地下室机电安装完成85%、涂料完成95%。</v>
      </c>
      <c r="H37" s="206">
        <f>'69个省市重点'!V59</f>
        <v>25940</v>
      </c>
      <c r="I37" s="252">
        <f t="shared" si="2"/>
        <v>0.960740740740741</v>
      </c>
      <c r="J37" s="252">
        <f t="shared" si="3"/>
        <v>1.15237672145713</v>
      </c>
      <c r="K37" s="253" t="s">
        <v>387</v>
      </c>
    </row>
    <row r="38" s="165" customFormat="1" ht="61" customHeight="1" spans="1:11">
      <c r="A38" s="191">
        <v>24</v>
      </c>
      <c r="B38" s="192" t="s">
        <v>250</v>
      </c>
      <c r="C38" s="193">
        <f>'69个省市重点'!L53</f>
        <v>52008</v>
      </c>
      <c r="D38" s="192" t="s">
        <v>575</v>
      </c>
      <c r="E38" s="193">
        <f>'69个省市重点'!P53</f>
        <v>4000</v>
      </c>
      <c r="F38" s="193">
        <f>'69个省市重点'!U53</f>
        <v>2500</v>
      </c>
      <c r="G38" s="194" t="str">
        <f>'69个省市重点'!AB53</f>
        <v>进行基坑支护工程、桩基工程施工。</v>
      </c>
      <c r="H38" s="193">
        <f>'69个省市重点'!V53</f>
        <v>32210</v>
      </c>
      <c r="I38" s="247">
        <f t="shared" si="2"/>
        <v>8.0525</v>
      </c>
      <c r="J38" s="247">
        <f t="shared" si="3"/>
        <v>12.884</v>
      </c>
      <c r="K38" s="246" t="s">
        <v>387</v>
      </c>
    </row>
    <row r="39" s="165" customFormat="1" ht="115" customHeight="1" spans="1:11">
      <c r="A39" s="204">
        <v>25</v>
      </c>
      <c r="B39" s="205" t="s">
        <v>264</v>
      </c>
      <c r="C39" s="206">
        <f>'69个省市重点'!L56</f>
        <v>52306</v>
      </c>
      <c r="D39" s="205" t="s">
        <v>576</v>
      </c>
      <c r="E39" s="206">
        <f>'69个省市重点'!P56</f>
        <v>30200</v>
      </c>
      <c r="F39" s="206">
        <f>'69个省市重点'!U56</f>
        <v>50</v>
      </c>
      <c r="G39" s="224" t="str">
        <f>'69个省市重点'!AB56</f>
        <v>1.8月20日完成环岛干道开口及绿化迁移申请。2.9月9日完成深基坑及顶管方案论证。3.9月20日国有划拨红线批复。9月26日上午完成施工许可证办理，项目开工。</v>
      </c>
      <c r="H39" s="206">
        <f>'69个省市重点'!V56</f>
        <v>55</v>
      </c>
      <c r="I39" s="252">
        <f t="shared" si="2"/>
        <v>0.00182119205298013</v>
      </c>
      <c r="J39" s="247">
        <f t="shared" si="3"/>
        <v>1.1</v>
      </c>
      <c r="K39" s="253" t="s">
        <v>387</v>
      </c>
    </row>
    <row r="40" s="165" customFormat="1" ht="68" customHeight="1" spans="1:11">
      <c r="A40" s="218">
        <v>26</v>
      </c>
      <c r="B40" s="202" t="s">
        <v>299</v>
      </c>
      <c r="C40" s="201">
        <f>'69个省市重点'!L64</f>
        <v>76400</v>
      </c>
      <c r="D40" s="202" t="s">
        <v>577</v>
      </c>
      <c r="E40" s="201">
        <f>'69个省市重点'!P64</f>
        <v>16000</v>
      </c>
      <c r="F40" s="201">
        <f>'69个省市重点'!U64</f>
        <v>7400</v>
      </c>
      <c r="G40" s="203" t="str">
        <f>'69个省市重点'!AB64</f>
        <v>基坑支护土钉喷锚施工，锚索施工；土方退土，石方开采；建设工程规划许可证办结。</v>
      </c>
      <c r="H40" s="201">
        <f>'69个省市重点'!V64</f>
        <v>11000</v>
      </c>
      <c r="I40" s="250">
        <f t="shared" si="2"/>
        <v>0.6875</v>
      </c>
      <c r="J40" s="250">
        <f t="shared" ref="J40:J52" si="5">H40/F40</f>
        <v>1.48648648648649</v>
      </c>
      <c r="K40" s="251" t="s">
        <v>387</v>
      </c>
    </row>
    <row r="41" s="165" customFormat="1" ht="92" customHeight="1" spans="1:11">
      <c r="A41" s="204">
        <v>27</v>
      </c>
      <c r="B41" s="205" t="s">
        <v>272</v>
      </c>
      <c r="C41" s="206">
        <f>'69个省市重点'!L58</f>
        <v>83800</v>
      </c>
      <c r="D41" s="205" t="s">
        <v>578</v>
      </c>
      <c r="E41" s="206">
        <f>'69个省市重点'!P58</f>
        <v>21500</v>
      </c>
      <c r="F41" s="206">
        <f>'69个省市重点'!U58</f>
        <v>15000</v>
      </c>
      <c r="G41" s="224" t="str">
        <f>'69个省市重点'!AB58</f>
        <v>主体结构施工完成90%。</v>
      </c>
      <c r="H41" s="206">
        <f>'69个省市重点'!V58</f>
        <v>16850</v>
      </c>
      <c r="I41" s="252">
        <f t="shared" si="2"/>
        <v>0.783720930232558</v>
      </c>
      <c r="J41" s="252">
        <f t="shared" si="5"/>
        <v>1.12333333333333</v>
      </c>
      <c r="K41" s="253" t="s">
        <v>458</v>
      </c>
    </row>
    <row r="42" s="165" customFormat="1" ht="36" customHeight="1" spans="1:11">
      <c r="A42" s="182" t="s">
        <v>579</v>
      </c>
      <c r="B42" s="187"/>
      <c r="C42" s="184">
        <f>SUM(C43:C45)</f>
        <v>1501121</v>
      </c>
      <c r="D42" s="190"/>
      <c r="E42" s="184">
        <f>SUM(E43:E45)</f>
        <v>143000</v>
      </c>
      <c r="F42" s="184">
        <f>SUM(F43:F45)</f>
        <v>97500</v>
      </c>
      <c r="G42" s="190"/>
      <c r="H42" s="184">
        <f>SUM(H43:H45)</f>
        <v>110203</v>
      </c>
      <c r="I42" s="242">
        <f t="shared" si="2"/>
        <v>0.77065034965035</v>
      </c>
      <c r="J42" s="242">
        <f t="shared" si="5"/>
        <v>1.13028717948718</v>
      </c>
      <c r="K42" s="243"/>
    </row>
    <row r="43" s="165" customFormat="1" ht="90" customHeight="1" spans="1:11">
      <c r="A43" s="191">
        <v>28</v>
      </c>
      <c r="B43" s="192" t="s">
        <v>580</v>
      </c>
      <c r="C43" s="193">
        <f>'69个省市重点'!L44</f>
        <v>1300000</v>
      </c>
      <c r="D43" s="192" t="s">
        <v>395</v>
      </c>
      <c r="E43" s="193">
        <f>'69个省市重点'!P44</f>
        <v>100000</v>
      </c>
      <c r="F43" s="193">
        <f>'69个省市重点'!U44</f>
        <v>70000</v>
      </c>
      <c r="G43" s="192" t="str">
        <f>'69个省市重点'!AB44</f>
        <v>项目施工至5号地块北区6F，南区5F。</v>
      </c>
      <c r="H43" s="193">
        <f>'69个省市重点'!V44</f>
        <v>66179</v>
      </c>
      <c r="I43" s="247">
        <f t="shared" si="2"/>
        <v>0.66179</v>
      </c>
      <c r="J43" s="247">
        <f t="shared" si="5"/>
        <v>0.945414285714286</v>
      </c>
      <c r="K43" s="246" t="s">
        <v>396</v>
      </c>
    </row>
    <row r="44" s="165" customFormat="1" ht="184" customHeight="1" spans="1:11">
      <c r="A44" s="226">
        <v>29</v>
      </c>
      <c r="B44" s="230" t="s">
        <v>195</v>
      </c>
      <c r="C44" s="228">
        <f>'69个省市重点'!L42</f>
        <v>130000</v>
      </c>
      <c r="D44" s="229" t="s">
        <v>581</v>
      </c>
      <c r="E44" s="228">
        <f>'69个省市重点'!P42</f>
        <v>30000</v>
      </c>
      <c r="F44" s="228">
        <f>'69个省市重点'!U42</f>
        <v>18000</v>
      </c>
      <c r="G44" s="229" t="str">
        <f>'69个省市重点'!AB42</f>
        <v>邮轮城二期商业结构拆除改造基本完成，屋面修复、房中房钢结构、精装工程、设备安装调试和机电工程按计划持续施工。厦鼓码头配套商业装修完成，竣工验收完成，基本具备开业条件。</v>
      </c>
      <c r="H44" s="228">
        <f>'69个省市重点'!V42</f>
        <v>27359</v>
      </c>
      <c r="I44" s="260">
        <f t="shared" si="2"/>
        <v>0.911966666666667</v>
      </c>
      <c r="J44" s="260">
        <f t="shared" si="5"/>
        <v>1.51994444444444</v>
      </c>
      <c r="K44" s="261" t="s">
        <v>468</v>
      </c>
    </row>
    <row r="45" s="165" customFormat="1" ht="353" customHeight="1" spans="1:11">
      <c r="A45" s="204">
        <v>30</v>
      </c>
      <c r="B45" s="205" t="s">
        <v>202</v>
      </c>
      <c r="C45" s="206">
        <f>'69个省市重点'!L43</f>
        <v>71121</v>
      </c>
      <c r="D45" s="224" t="s">
        <v>582</v>
      </c>
      <c r="E45" s="206">
        <f>'69个省市重点'!P43</f>
        <v>13000</v>
      </c>
      <c r="F45" s="206">
        <f>'69个省市重点'!U43</f>
        <v>9500</v>
      </c>
      <c r="G45" s="224" t="str">
        <f>'69个省市重点'!AB43</f>
        <v>市政部分：1.施工围挡围挡安装累计安装1320米，占设计总量2746米的48.1%；2.路面沥青破除累计完成5310平方，占设计总量27319平方的19.4%；3.下穿通道围护结构钻孔桩开累完成502根，占设计总量1001根的47.5%；4.下穿通道围护结构抗浮桩开累完成10根，占设计总量32根的31.3%；5.下穿通道围护结构高压旋喷桩桩开累完成342根，占设计总量1069根的32.9%；6.下穿通道围护结构临时立柱桩开累完成10根，占设计总量31根的32.3%；7.DN2600雨水管道钢板桩累计完成320延米，占设计总量790米的34.2%；8.DN2600雨水管道安装累计完成114.5米，占设计总量395米的22%；9.下穿通道冠梁支撑挡土墙累计完成57米，占设计总量919.7米的6.2%。
下穿铁路部分：围护结构钻孔桩灌注桩施工累计完成55根，占设计总量412根的13.35%。</v>
      </c>
      <c r="H45" s="206">
        <f>'69个省市重点'!V43</f>
        <v>16665</v>
      </c>
      <c r="I45" s="252">
        <f t="shared" si="2"/>
        <v>1.28192307692308</v>
      </c>
      <c r="J45" s="252">
        <f t="shared" si="5"/>
        <v>1.75421052631579</v>
      </c>
      <c r="K45" s="253" t="s">
        <v>378</v>
      </c>
    </row>
    <row r="46" s="165" customFormat="1" ht="36" customHeight="1" spans="1:11">
      <c r="A46" s="231" t="s">
        <v>583</v>
      </c>
      <c r="B46" s="232"/>
      <c r="C46" s="233">
        <f>SUM(C47:C48)</f>
        <v>3510167</v>
      </c>
      <c r="D46" s="234"/>
      <c r="E46" s="233">
        <f>SUM(E47:E48)</f>
        <v>120000</v>
      </c>
      <c r="F46" s="233">
        <f>SUM(F47:F48)</f>
        <v>87800</v>
      </c>
      <c r="G46" s="234"/>
      <c r="H46" s="233">
        <f>SUM(H47:H48)</f>
        <v>96900</v>
      </c>
      <c r="I46" s="262">
        <f t="shared" si="2"/>
        <v>0.8075</v>
      </c>
      <c r="J46" s="262">
        <f t="shared" si="5"/>
        <v>1.10364464692483</v>
      </c>
      <c r="K46" s="263"/>
    </row>
    <row r="47" s="165" customFormat="1" ht="167" customHeight="1" spans="1:11">
      <c r="A47" s="204">
        <v>31</v>
      </c>
      <c r="B47" s="205" t="s">
        <v>212</v>
      </c>
      <c r="C47" s="206">
        <f>'69个省市重点'!L45</f>
        <v>3222367</v>
      </c>
      <c r="D47" s="205" t="s">
        <v>584</v>
      </c>
      <c r="E47" s="206">
        <f>'69个省市重点'!P45</f>
        <v>30000</v>
      </c>
      <c r="F47" s="206">
        <f>'69个省市重点'!U45</f>
        <v>22300</v>
      </c>
      <c r="G47" s="205" t="str">
        <f>'69个省市重点'!AB45</f>
        <v>蔡厝至翔安机场段：共计6个车站已全部封顶。全线2个明挖区间，1个开展主体结构施工，1个主体结构已完工；2个盾构区间1个已贯通，累计掘进7368米，开累完成92%；车站开展车站幕墙、钢结构、砌筑等施工。</v>
      </c>
      <c r="H47" s="206">
        <f>'69个省市重点'!V45</f>
        <v>22300</v>
      </c>
      <c r="I47" s="252">
        <f t="shared" si="2"/>
        <v>0.743333333333333</v>
      </c>
      <c r="J47" s="252">
        <f t="shared" si="5"/>
        <v>1</v>
      </c>
      <c r="K47" s="253" t="s">
        <v>585</v>
      </c>
    </row>
    <row r="48" s="165" customFormat="1" ht="116" customHeight="1" spans="1:11">
      <c r="A48" s="191">
        <v>32</v>
      </c>
      <c r="B48" s="192" t="s">
        <v>218</v>
      </c>
      <c r="C48" s="193">
        <f>'69个省市重点'!L46</f>
        <v>287800</v>
      </c>
      <c r="D48" s="192" t="s">
        <v>586</v>
      </c>
      <c r="E48" s="193">
        <f>'69个省市重点'!P46</f>
        <v>90000</v>
      </c>
      <c r="F48" s="193">
        <f>'69个省市重点'!U46</f>
        <v>65500</v>
      </c>
      <c r="G48" s="192" t="str">
        <f>'69个省市重点'!AB46</f>
        <v>商业、办公、公寓主体结构封顶。砌体、幕墙、精装施工中。</v>
      </c>
      <c r="H48" s="193">
        <f>'69个省市重点'!V46</f>
        <v>74600</v>
      </c>
      <c r="I48" s="247">
        <f t="shared" si="2"/>
        <v>0.828888888888889</v>
      </c>
      <c r="J48" s="247">
        <f t="shared" si="5"/>
        <v>1.13893129770992</v>
      </c>
      <c r="K48" s="246" t="s">
        <v>585</v>
      </c>
    </row>
    <row r="49" s="165" customFormat="1" ht="33" customHeight="1" spans="1:11">
      <c r="A49" s="207" t="s">
        <v>587</v>
      </c>
      <c r="B49" s="208"/>
      <c r="C49" s="209">
        <f>C50+C51+C52</f>
        <v>259927</v>
      </c>
      <c r="D49" s="210"/>
      <c r="E49" s="209">
        <f>E50+E51+E52</f>
        <v>40661</v>
      </c>
      <c r="F49" s="209">
        <f>F50+F51+F52</f>
        <v>25866</v>
      </c>
      <c r="G49" s="210"/>
      <c r="H49" s="209">
        <f>H50+H51+H52</f>
        <v>25866</v>
      </c>
      <c r="I49" s="254">
        <f t="shared" si="2"/>
        <v>0.636137822483461</v>
      </c>
      <c r="J49" s="254">
        <f t="shared" si="5"/>
        <v>1</v>
      </c>
      <c r="K49" s="259"/>
    </row>
    <row r="50" s="165" customFormat="1" ht="104" customHeight="1" spans="1:11">
      <c r="A50" s="218">
        <v>33</v>
      </c>
      <c r="B50" s="202" t="s">
        <v>222</v>
      </c>
      <c r="C50" s="201">
        <f>'69个省市重点'!L47</f>
        <v>21625</v>
      </c>
      <c r="D50" s="203" t="s">
        <v>588</v>
      </c>
      <c r="E50" s="201">
        <f>'69个省市重点'!P47</f>
        <v>21625</v>
      </c>
      <c r="F50" s="201">
        <f>'69个省市重点'!U47</f>
        <v>12200</v>
      </c>
      <c r="G50" s="203" t="str">
        <f>'69个省市重点'!AB47</f>
        <v>开展迎峰度夏等项目现场实施工作。</v>
      </c>
      <c r="H50" s="201">
        <f>'69个省市重点'!V47</f>
        <v>12200</v>
      </c>
      <c r="I50" s="250">
        <f t="shared" si="2"/>
        <v>0.564161849710983</v>
      </c>
      <c r="J50" s="250">
        <f t="shared" si="5"/>
        <v>1</v>
      </c>
      <c r="K50" s="251" t="s">
        <v>392</v>
      </c>
    </row>
    <row r="51" s="165" customFormat="1" ht="186" customHeight="1" spans="1:11">
      <c r="A51" s="204">
        <v>34</v>
      </c>
      <c r="B51" s="205" t="s">
        <v>230</v>
      </c>
      <c r="C51" s="206">
        <f>'69个省市重点'!L49</f>
        <v>190802</v>
      </c>
      <c r="D51" s="224" t="s">
        <v>589</v>
      </c>
      <c r="E51" s="206">
        <f>'69个省市重点'!P49</f>
        <v>18036</v>
      </c>
      <c r="F51" s="206">
        <f>'69个省市重点'!U49</f>
        <v>12936</v>
      </c>
      <c r="G51" s="224" t="str">
        <f>'69个省市重点'!AB49</f>
        <v>投产汇成输变电，开工蔡塘输变电、店里输变电等项目。</v>
      </c>
      <c r="H51" s="206">
        <f>'69个省市重点'!V49</f>
        <v>12936</v>
      </c>
      <c r="I51" s="252">
        <f t="shared" si="2"/>
        <v>0.717232202262142</v>
      </c>
      <c r="J51" s="252">
        <f t="shared" si="5"/>
        <v>1</v>
      </c>
      <c r="K51" s="253" t="s">
        <v>392</v>
      </c>
    </row>
    <row r="52" s="165" customFormat="1" ht="72" customHeight="1" spans="1:11">
      <c r="A52" s="226">
        <v>35</v>
      </c>
      <c r="B52" s="230" t="s">
        <v>227</v>
      </c>
      <c r="C52" s="228">
        <f>'69个省市重点'!L48</f>
        <v>47500</v>
      </c>
      <c r="D52" s="229" t="s">
        <v>590</v>
      </c>
      <c r="E52" s="228">
        <f>'69个省市重点'!P48</f>
        <v>1000</v>
      </c>
      <c r="F52" s="228">
        <f>'69个省市重点'!U48</f>
        <v>730</v>
      </c>
      <c r="G52" s="230" t="str">
        <f>'69个省市重点'!AB48</f>
        <v>完成林埭变配电装置楼地下室施工，完成创新变配电楼装饰装修。</v>
      </c>
      <c r="H52" s="228">
        <f>'69个省市重点'!V48</f>
        <v>730</v>
      </c>
      <c r="I52" s="260">
        <f t="shared" si="2"/>
        <v>0.73</v>
      </c>
      <c r="J52" s="260">
        <f t="shared" si="5"/>
        <v>1</v>
      </c>
      <c r="K52" s="261" t="s">
        <v>392</v>
      </c>
    </row>
    <row r="53" s="167" customFormat="1" ht="40" customHeight="1" spans="1:11">
      <c r="A53" s="235" t="s">
        <v>591</v>
      </c>
      <c r="B53" s="235"/>
      <c r="C53" s="236"/>
      <c r="D53" s="235"/>
      <c r="E53" s="236"/>
      <c r="F53" s="236"/>
      <c r="G53" s="235"/>
      <c r="H53" s="236"/>
      <c r="I53" s="264"/>
      <c r="J53" s="264"/>
      <c r="K53" s="235"/>
    </row>
  </sheetData>
  <mergeCells count="23">
    <mergeCell ref="A1:K1"/>
    <mergeCell ref="A2:K2"/>
    <mergeCell ref="A3:K3"/>
    <mergeCell ref="D4:F4"/>
    <mergeCell ref="G4:H4"/>
    <mergeCell ref="I4:J4"/>
    <mergeCell ref="A6:B6"/>
    <mergeCell ref="A7:B7"/>
    <mergeCell ref="A9:B9"/>
    <mergeCell ref="A11:B11"/>
    <mergeCell ref="A14:B14"/>
    <mergeCell ref="A19:B19"/>
    <mergeCell ref="A21:B21"/>
    <mergeCell ref="A24:B24"/>
    <mergeCell ref="A29:B29"/>
    <mergeCell ref="A42:B42"/>
    <mergeCell ref="A46:B46"/>
    <mergeCell ref="A49:B49"/>
    <mergeCell ref="A53:K53"/>
    <mergeCell ref="A4:A5"/>
    <mergeCell ref="B4:B5"/>
    <mergeCell ref="C4:C5"/>
    <mergeCell ref="K4:K5"/>
  </mergeCells>
  <printOptions horizontalCentered="1"/>
  <pageMargins left="0.389583333333333" right="0.389583333333333" top="1" bottom="0.708333333333333" header="0.5" footer="0.5"/>
  <pageSetup paperSize="9" scale="95" firstPageNumber="18" orientation="landscape" useFirstPageNumber="1" horizontalDpi="600"/>
  <headerFooter>
    <oddFooter>&amp;C&amp;"Times New Roman"&amp;14-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9"/>
  <sheetViews>
    <sheetView topLeftCell="A4" workbookViewId="0">
      <selection activeCell="E22" sqref="E22"/>
    </sheetView>
  </sheetViews>
  <sheetFormatPr defaultColWidth="9" defaultRowHeight="14.25" outlineLevelCol="6"/>
  <cols>
    <col min="1" max="1" width="6" style="112" customWidth="1"/>
    <col min="2" max="2" width="26.25" style="113" customWidth="1"/>
    <col min="3" max="6" width="12.125" style="113" customWidth="1"/>
    <col min="7" max="238" width="12.5" style="113" customWidth="1"/>
    <col min="239" max="241" width="9" style="113"/>
    <col min="242" max="242" width="9" style="111"/>
    <col min="243" max="16384" width="9" style="113"/>
  </cols>
  <sheetData>
    <row r="1" s="109" customFormat="1" ht="29" customHeight="1" spans="1:6">
      <c r="A1" s="49" t="s">
        <v>592</v>
      </c>
      <c r="B1" s="49"/>
      <c r="C1" s="49"/>
      <c r="D1" s="49"/>
      <c r="E1" s="49"/>
      <c r="F1" s="49"/>
    </row>
    <row r="2" ht="52" customHeight="1" spans="1:6">
      <c r="A2" s="116" t="s">
        <v>593</v>
      </c>
      <c r="B2" s="116"/>
      <c r="C2" s="116"/>
      <c r="D2" s="116"/>
      <c r="E2" s="116"/>
      <c r="F2" s="116"/>
    </row>
    <row r="3" s="110" customFormat="1" ht="26" customHeight="1" spans="1:6">
      <c r="A3" s="158" t="s">
        <v>594</v>
      </c>
      <c r="B3" s="159"/>
      <c r="C3" s="159"/>
      <c r="D3" s="159"/>
      <c r="E3" s="159"/>
      <c r="F3" s="160"/>
    </row>
    <row r="4" s="111" customFormat="1" ht="42" customHeight="1" spans="1:6">
      <c r="A4" s="121" t="s">
        <v>1</v>
      </c>
      <c r="B4" s="122" t="s">
        <v>5</v>
      </c>
      <c r="C4" s="122" t="s">
        <v>595</v>
      </c>
      <c r="D4" s="122" t="s">
        <v>596</v>
      </c>
      <c r="E4" s="122" t="s">
        <v>597</v>
      </c>
      <c r="F4" s="123" t="s">
        <v>598</v>
      </c>
    </row>
    <row r="5" ht="26" customHeight="1" spans="1:6">
      <c r="A5" s="125" t="s">
        <v>599</v>
      </c>
      <c r="B5" s="126"/>
      <c r="C5" s="127">
        <f>SUM(C6:C16)</f>
        <v>55</v>
      </c>
      <c r="D5" s="127">
        <f>SUM(D6:D16)</f>
        <v>919381</v>
      </c>
      <c r="E5" s="127">
        <f>SUM(E6:E16)</f>
        <v>2606503</v>
      </c>
      <c r="F5" s="128">
        <f>SUM(F6:F16)</f>
        <v>1687122</v>
      </c>
    </row>
    <row r="6" ht="26" customHeight="1" spans="1:7">
      <c r="A6" s="130">
        <v>1</v>
      </c>
      <c r="B6" s="131" t="s">
        <v>378</v>
      </c>
      <c r="C6" s="132">
        <f>24+5</f>
        <v>29</v>
      </c>
      <c r="D6" s="136">
        <f>附件3计算表!D6</f>
        <v>343034</v>
      </c>
      <c r="E6" s="136">
        <f>附件3计算表!E6</f>
        <v>1462047</v>
      </c>
      <c r="F6" s="134">
        <f t="shared" ref="F6:F19" si="0">E6-D6</f>
        <v>1119013</v>
      </c>
      <c r="G6" s="135"/>
    </row>
    <row r="7" ht="26" customHeight="1" spans="1:7">
      <c r="A7" s="130">
        <v>2</v>
      </c>
      <c r="B7" s="131" t="s">
        <v>384</v>
      </c>
      <c r="C7" s="133">
        <v>3</v>
      </c>
      <c r="D7" s="136">
        <f>附件3计算表!D7</f>
        <v>401257</v>
      </c>
      <c r="E7" s="136">
        <f>附件3计算表!E7</f>
        <v>817741</v>
      </c>
      <c r="F7" s="134">
        <f t="shared" si="0"/>
        <v>416484</v>
      </c>
      <c r="G7" s="135"/>
    </row>
    <row r="8" ht="26" customHeight="1" spans="1:6">
      <c r="A8" s="130">
        <v>3</v>
      </c>
      <c r="B8" s="140" t="s">
        <v>458</v>
      </c>
      <c r="C8" s="132">
        <v>5</v>
      </c>
      <c r="D8" s="139">
        <f>附件3计算表!D11</f>
        <v>43750</v>
      </c>
      <c r="E8" s="139">
        <f>附件3计算表!E11</f>
        <v>140653</v>
      </c>
      <c r="F8" s="134">
        <f t="shared" si="0"/>
        <v>96903</v>
      </c>
    </row>
    <row r="9" ht="26" customHeight="1" spans="1:7">
      <c r="A9" s="130">
        <v>4</v>
      </c>
      <c r="B9" s="131" t="s">
        <v>381</v>
      </c>
      <c r="C9" s="132">
        <v>6</v>
      </c>
      <c r="D9" s="136">
        <f>附件3计算表!D12</f>
        <v>18660</v>
      </c>
      <c r="E9" s="136">
        <f>附件3计算表!E12</f>
        <v>37003</v>
      </c>
      <c r="F9" s="134">
        <f t="shared" si="0"/>
        <v>18343</v>
      </c>
      <c r="G9" s="135"/>
    </row>
    <row r="10" ht="26" customHeight="1" spans="1:6">
      <c r="A10" s="130">
        <v>5</v>
      </c>
      <c r="B10" s="131" t="s">
        <v>426</v>
      </c>
      <c r="C10" s="137">
        <v>1</v>
      </c>
      <c r="D10" s="139">
        <f>附件3计算表!D13</f>
        <v>2030</v>
      </c>
      <c r="E10" s="139">
        <f>附件3计算表!E13</f>
        <v>17201</v>
      </c>
      <c r="F10" s="134">
        <f t="shared" si="0"/>
        <v>15171</v>
      </c>
    </row>
    <row r="11" ht="26" customHeight="1" spans="1:6">
      <c r="A11" s="130">
        <v>6</v>
      </c>
      <c r="B11" s="131" t="s">
        <v>600</v>
      </c>
      <c r="C11" s="137">
        <v>2</v>
      </c>
      <c r="D11" s="139">
        <f>附件3计算表!D17</f>
        <v>9300</v>
      </c>
      <c r="E11" s="139">
        <f>附件3计算表!E17</f>
        <v>20888</v>
      </c>
      <c r="F11" s="134">
        <f t="shared" si="0"/>
        <v>11588</v>
      </c>
    </row>
    <row r="12" ht="26" customHeight="1" spans="1:6">
      <c r="A12" s="130">
        <v>7</v>
      </c>
      <c r="B12" s="131" t="s">
        <v>464</v>
      </c>
      <c r="C12" s="137">
        <v>3</v>
      </c>
      <c r="D12" s="139">
        <f>附件3计算表!D14</f>
        <v>8100</v>
      </c>
      <c r="E12" s="139">
        <f>附件3计算表!E14</f>
        <v>12511</v>
      </c>
      <c r="F12" s="134">
        <f t="shared" si="0"/>
        <v>4411</v>
      </c>
    </row>
    <row r="13" ht="26" customHeight="1" spans="1:7">
      <c r="A13" s="130">
        <v>8</v>
      </c>
      <c r="B13" s="131" t="s">
        <v>407</v>
      </c>
      <c r="C13" s="132">
        <v>1</v>
      </c>
      <c r="D13" s="139">
        <f>附件3计算表!D19</f>
        <v>7250</v>
      </c>
      <c r="E13" s="139">
        <f>附件3计算表!E19</f>
        <v>9715</v>
      </c>
      <c r="F13" s="134">
        <f t="shared" si="0"/>
        <v>2465</v>
      </c>
      <c r="G13" s="135"/>
    </row>
    <row r="14" ht="26" customHeight="1" spans="1:6">
      <c r="A14" s="130">
        <v>9</v>
      </c>
      <c r="B14" s="131" t="s">
        <v>396</v>
      </c>
      <c r="C14" s="137">
        <v>2</v>
      </c>
      <c r="D14" s="139">
        <f>附件3计算表!D9</f>
        <v>76400</v>
      </c>
      <c r="E14" s="139">
        <f>附件3计算表!E9</f>
        <v>77783</v>
      </c>
      <c r="F14" s="134">
        <f t="shared" si="0"/>
        <v>1383</v>
      </c>
    </row>
    <row r="15" ht="26" customHeight="1" spans="1:6">
      <c r="A15" s="130">
        <v>10</v>
      </c>
      <c r="B15" s="138" t="s">
        <v>401</v>
      </c>
      <c r="C15" s="139">
        <v>2</v>
      </c>
      <c r="D15" s="139">
        <f>附件3计算表!D10</f>
        <v>9600</v>
      </c>
      <c r="E15" s="139">
        <f>附件3计算表!E10</f>
        <v>10369</v>
      </c>
      <c r="F15" s="134">
        <f t="shared" si="0"/>
        <v>769</v>
      </c>
    </row>
    <row r="16" ht="26" customHeight="1" spans="1:6">
      <c r="A16" s="130">
        <v>11</v>
      </c>
      <c r="B16" s="131" t="s">
        <v>446</v>
      </c>
      <c r="C16" s="137">
        <v>1</v>
      </c>
      <c r="D16" s="139">
        <f>附件3计算表!D20</f>
        <v>0</v>
      </c>
      <c r="E16" s="139">
        <f>附件3计算表!E20</f>
        <v>592</v>
      </c>
      <c r="F16" s="134">
        <f t="shared" si="0"/>
        <v>592</v>
      </c>
    </row>
    <row r="17" ht="26" customHeight="1" spans="1:7">
      <c r="A17" s="130">
        <v>12</v>
      </c>
      <c r="B17" s="131" t="s">
        <v>420</v>
      </c>
      <c r="C17" s="137">
        <v>2</v>
      </c>
      <c r="D17" s="136">
        <f>附件3计算表!D15</f>
        <v>2800</v>
      </c>
      <c r="E17" s="136">
        <f>附件3计算表!E15</f>
        <v>3352</v>
      </c>
      <c r="F17" s="134">
        <f t="shared" si="0"/>
        <v>552</v>
      </c>
      <c r="G17" s="135"/>
    </row>
    <row r="18" ht="26" customHeight="1" spans="1:6">
      <c r="A18" s="130">
        <v>13</v>
      </c>
      <c r="B18" s="131" t="s">
        <v>468</v>
      </c>
      <c r="C18" s="137">
        <v>2</v>
      </c>
      <c r="D18" s="139">
        <f>附件3计算表!D18</f>
        <v>4361</v>
      </c>
      <c r="E18" s="139">
        <f>附件3计算表!E18</f>
        <v>4453</v>
      </c>
      <c r="F18" s="134">
        <f t="shared" si="0"/>
        <v>92</v>
      </c>
    </row>
    <row r="19" ht="26" customHeight="1" spans="1:6">
      <c r="A19" s="143">
        <v>14</v>
      </c>
      <c r="B19" s="161" t="s">
        <v>387</v>
      </c>
      <c r="C19" s="162">
        <v>1</v>
      </c>
      <c r="D19" s="163">
        <f>附件3计算表!D16</f>
        <v>1000</v>
      </c>
      <c r="E19" s="163">
        <f>附件3计算表!E16</f>
        <v>1000</v>
      </c>
      <c r="F19" s="164">
        <f t="shared" si="0"/>
        <v>0</v>
      </c>
    </row>
  </sheetData>
  <mergeCells count="4">
    <mergeCell ref="A1:F1"/>
    <mergeCell ref="A2:F2"/>
    <mergeCell ref="A3:F3"/>
    <mergeCell ref="A5:B5"/>
  </mergeCells>
  <pageMargins left="0.751388888888889" right="0.751388888888889" top="1" bottom="1" header="0.5" footer="0.5"/>
  <pageSetup paperSize="9" firstPageNumber="29" orientation="portrait" useFirstPageNumber="1" horizontalDpi="600"/>
  <headerFooter>
    <oddFooter>&amp;C&amp;"Times New Roman"&amp;14-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opLeftCell="A10" workbookViewId="0">
      <selection activeCell="B25" sqref="B25"/>
    </sheetView>
  </sheetViews>
  <sheetFormatPr defaultColWidth="9" defaultRowHeight="14.25"/>
  <cols>
    <col min="1" max="1" width="6" style="112" customWidth="1"/>
    <col min="2" max="2" width="26.25" style="113" customWidth="1"/>
    <col min="3" max="6" width="12.125" style="113" customWidth="1"/>
    <col min="7" max="7" width="12.5" style="113" customWidth="1"/>
    <col min="8" max="8" width="12.125" style="114" customWidth="1"/>
    <col min="9" max="9" width="10.875" style="113" customWidth="1"/>
    <col min="10" max="10" width="12" style="113" customWidth="1"/>
    <col min="11" max="11" width="12.5" style="113" customWidth="1"/>
    <col min="12" max="12" width="16.75" style="113" customWidth="1"/>
    <col min="13" max="13" width="8.875" style="113" customWidth="1"/>
    <col min="14" max="14" width="9.375" style="113" customWidth="1"/>
    <col min="15" max="237" width="12.5" style="113" customWidth="1"/>
    <col min="238" max="240" width="9" style="113"/>
    <col min="241" max="241" width="9" style="111"/>
    <col min="242" max="16384" width="9" style="113"/>
  </cols>
  <sheetData>
    <row r="1" s="109" customFormat="1" ht="29" customHeight="1" spans="1:8">
      <c r="A1" s="49"/>
      <c r="B1" s="49"/>
      <c r="C1" s="49"/>
      <c r="D1" s="49"/>
      <c r="E1" s="49"/>
      <c r="F1" s="49"/>
      <c r="H1" s="115"/>
    </row>
    <row r="2" ht="52" customHeight="1" spans="1:6">
      <c r="A2" s="116"/>
      <c r="B2" s="116"/>
      <c r="C2" s="116"/>
      <c r="D2" s="116"/>
      <c r="E2" s="116"/>
      <c r="F2" s="116"/>
    </row>
    <row r="3" s="110" customFormat="1" ht="26" customHeight="1" spans="1:14">
      <c r="A3" s="117"/>
      <c r="B3" s="118"/>
      <c r="C3" s="118"/>
      <c r="D3" s="118"/>
      <c r="E3" s="118"/>
      <c r="F3" s="119"/>
      <c r="H3" s="120"/>
      <c r="I3" s="151" t="s">
        <v>601</v>
      </c>
      <c r="J3" s="151" t="s">
        <v>602</v>
      </c>
      <c r="M3" s="151" t="s">
        <v>601</v>
      </c>
      <c r="N3" s="151" t="s">
        <v>602</v>
      </c>
    </row>
    <row r="4" s="111" customFormat="1" ht="26" customHeight="1" spans="1:14">
      <c r="A4" s="121" t="s">
        <v>1</v>
      </c>
      <c r="B4" s="122" t="s">
        <v>5</v>
      </c>
      <c r="C4" s="122" t="s">
        <v>595</v>
      </c>
      <c r="D4" s="122" t="s">
        <v>596</v>
      </c>
      <c r="E4" s="122" t="s">
        <v>597</v>
      </c>
      <c r="F4" s="123" t="s">
        <v>598</v>
      </c>
      <c r="H4" s="124" t="s">
        <v>603</v>
      </c>
      <c r="I4" s="147">
        <f>SUM(I5:I9)</f>
        <v>43750</v>
      </c>
      <c r="J4" s="147">
        <f>SUM(J5:J9)</f>
        <v>140653</v>
      </c>
      <c r="L4" s="152" t="s">
        <v>604</v>
      </c>
      <c r="M4" s="147">
        <f>M5+M6</f>
        <v>9300</v>
      </c>
      <c r="N4" s="147">
        <f>N5+N6</f>
        <v>20888</v>
      </c>
    </row>
    <row r="5" ht="26" customHeight="1" spans="1:14">
      <c r="A5" s="125" t="s">
        <v>599</v>
      </c>
      <c r="B5" s="126"/>
      <c r="C5" s="126">
        <f t="shared" ref="C5:F5" si="0">SUM(C6:C21)</f>
        <v>55</v>
      </c>
      <c r="D5" s="127">
        <f t="shared" si="0"/>
        <v>927542</v>
      </c>
      <c r="E5" s="127">
        <f t="shared" si="0"/>
        <v>2615308</v>
      </c>
      <c r="F5" s="128">
        <f t="shared" si="0"/>
        <v>1687766</v>
      </c>
      <c r="H5" s="129" t="s">
        <v>144</v>
      </c>
      <c r="I5" s="148">
        <f>通报附件1!G64</f>
        <v>4100</v>
      </c>
      <c r="J5" s="148">
        <f>通报附件1!I64</f>
        <v>14330</v>
      </c>
      <c r="L5" s="142" t="s">
        <v>36</v>
      </c>
      <c r="M5" s="148">
        <f>通报附件1!G14</f>
        <v>8300</v>
      </c>
      <c r="N5" s="148">
        <f>通报附件1!I14</f>
        <v>19888</v>
      </c>
    </row>
    <row r="6" ht="26" customHeight="1" spans="1:14">
      <c r="A6" s="130">
        <v>1</v>
      </c>
      <c r="B6" s="131" t="s">
        <v>378</v>
      </c>
      <c r="C6" s="132">
        <v>24</v>
      </c>
      <c r="D6" s="133">
        <f>M8+I24</f>
        <v>343034</v>
      </c>
      <c r="E6" s="133">
        <f>N8+J24</f>
        <v>1462047</v>
      </c>
      <c r="F6" s="134">
        <f>E6-D6</f>
        <v>1119013</v>
      </c>
      <c r="G6" s="135"/>
      <c r="H6" s="129" t="s">
        <v>140</v>
      </c>
      <c r="I6" s="148">
        <f>通报附件1!G74</f>
        <v>50</v>
      </c>
      <c r="J6" s="148">
        <f>通报附件1!I74</f>
        <v>996</v>
      </c>
      <c r="L6" s="142" t="s">
        <v>415</v>
      </c>
      <c r="M6" s="148">
        <f>通报附件1!G24</f>
        <v>1000</v>
      </c>
      <c r="N6" s="148">
        <f>通报附件1!I24</f>
        <v>1000</v>
      </c>
    </row>
    <row r="7" ht="26" customHeight="1" spans="1:14">
      <c r="A7" s="130">
        <v>2</v>
      </c>
      <c r="B7" s="131" t="s">
        <v>384</v>
      </c>
      <c r="C7" s="133">
        <v>3</v>
      </c>
      <c r="D7" s="136">
        <f>I36</f>
        <v>401257</v>
      </c>
      <c r="E7" s="136">
        <f>J36</f>
        <v>817741</v>
      </c>
      <c r="F7" s="134">
        <f>E7-D7</f>
        <v>416484</v>
      </c>
      <c r="G7" s="135"/>
      <c r="H7" s="129" t="s">
        <v>148</v>
      </c>
      <c r="I7" s="148">
        <f>通报附件1!G45</f>
        <v>25000</v>
      </c>
      <c r="J7" s="148">
        <f>通报附件1!I45</f>
        <v>55938</v>
      </c>
      <c r="L7" s="153"/>
      <c r="M7" s="153"/>
      <c r="N7" s="153"/>
    </row>
    <row r="8" ht="26" customHeight="1" spans="1:14">
      <c r="A8" s="130">
        <v>3</v>
      </c>
      <c r="B8" s="131"/>
      <c r="C8" s="132"/>
      <c r="D8" s="133"/>
      <c r="E8" s="133"/>
      <c r="F8" s="134"/>
      <c r="G8" s="135"/>
      <c r="H8" s="129" t="s">
        <v>151</v>
      </c>
      <c r="I8" s="148">
        <f>通报附件1!G46</f>
        <v>10000</v>
      </c>
      <c r="J8" s="148">
        <f>通报附件1!I46</f>
        <v>64789</v>
      </c>
      <c r="L8" s="154" t="s">
        <v>378</v>
      </c>
      <c r="M8" s="147">
        <f>SUM(M9:M33)+M37+M38+M39+M40+M41</f>
        <v>340585</v>
      </c>
      <c r="N8" s="147">
        <f>SUM(N9:N33)+N37+N38+N39+N40+N41</f>
        <v>1461392</v>
      </c>
    </row>
    <row r="9" ht="26" customHeight="1" spans="1:14">
      <c r="A9" s="130">
        <v>4</v>
      </c>
      <c r="B9" s="131" t="s">
        <v>396</v>
      </c>
      <c r="C9" s="137">
        <v>2</v>
      </c>
      <c r="D9" s="132">
        <f>I11</f>
        <v>76400</v>
      </c>
      <c r="E9" s="132">
        <f>J11</f>
        <v>77783</v>
      </c>
      <c r="F9" s="134">
        <f>E9-D9</f>
        <v>1383</v>
      </c>
      <c r="H9" s="129" t="s">
        <v>461</v>
      </c>
      <c r="I9" s="148">
        <f>通报附件1!G47</f>
        <v>4600</v>
      </c>
      <c r="J9" s="148">
        <f>通报附件1!I47</f>
        <v>4600</v>
      </c>
      <c r="L9" s="142" t="s">
        <v>92</v>
      </c>
      <c r="M9" s="148">
        <f>通报附件1!G70</f>
        <v>13300</v>
      </c>
      <c r="N9" s="148">
        <f>通报附件1!I70</f>
        <v>302835</v>
      </c>
    </row>
    <row r="10" ht="26" customHeight="1" spans="1:14">
      <c r="A10" s="130">
        <v>5</v>
      </c>
      <c r="B10" s="138" t="s">
        <v>401</v>
      </c>
      <c r="C10" s="139">
        <v>2</v>
      </c>
      <c r="D10" s="139">
        <f>C24</f>
        <v>9600</v>
      </c>
      <c r="E10" s="139">
        <f>D24</f>
        <v>10369</v>
      </c>
      <c r="F10" s="134">
        <f>E10-D10</f>
        <v>769</v>
      </c>
      <c r="L10" s="142" t="s">
        <v>605</v>
      </c>
      <c r="M10" s="148">
        <f>通报附件1!G69</f>
        <v>3100</v>
      </c>
      <c r="N10" s="148">
        <f>通报附件1!I69</f>
        <v>32977</v>
      </c>
    </row>
    <row r="11" ht="26" customHeight="1" spans="1:14">
      <c r="A11" s="130">
        <v>6</v>
      </c>
      <c r="B11" s="140" t="s">
        <v>458</v>
      </c>
      <c r="C11" s="132">
        <v>5</v>
      </c>
      <c r="D11" s="132">
        <f>I4</f>
        <v>43750</v>
      </c>
      <c r="E11" s="132">
        <f>J4</f>
        <v>140653</v>
      </c>
      <c r="F11" s="134">
        <f>E11-D11</f>
        <v>96903</v>
      </c>
      <c r="H11" s="141" t="s">
        <v>396</v>
      </c>
      <c r="I11" s="147">
        <f>I12+I13</f>
        <v>76400</v>
      </c>
      <c r="J11" s="147">
        <f>J12+J13</f>
        <v>77783</v>
      </c>
      <c r="L11" s="142" t="s">
        <v>96</v>
      </c>
      <c r="M11" s="148">
        <f>通报附件1!G61</f>
        <v>1307</v>
      </c>
      <c r="N11" s="148">
        <f>通报附件1!I61</f>
        <v>2397</v>
      </c>
    </row>
    <row r="12" ht="26" customHeight="1" spans="1:14">
      <c r="A12" s="130">
        <v>7</v>
      </c>
      <c r="B12" s="131" t="s">
        <v>381</v>
      </c>
      <c r="C12" s="132">
        <v>6</v>
      </c>
      <c r="D12" s="133">
        <f>C33</f>
        <v>18660</v>
      </c>
      <c r="E12" s="133">
        <f>D33</f>
        <v>37003</v>
      </c>
      <c r="F12" s="134">
        <f t="shared" ref="F12:F21" si="1">E12-D12</f>
        <v>18343</v>
      </c>
      <c r="G12" s="135"/>
      <c r="H12" s="142" t="s">
        <v>606</v>
      </c>
      <c r="I12" s="148">
        <f>通报附件1!G15</f>
        <v>70000</v>
      </c>
      <c r="J12" s="148">
        <f>通报附件1!I15</f>
        <v>66179</v>
      </c>
      <c r="L12" s="142" t="s">
        <v>49</v>
      </c>
      <c r="M12" s="148">
        <f>通报附件1!G27</f>
        <v>5020</v>
      </c>
      <c r="N12" s="148">
        <f>通报附件1!I27</f>
        <v>39800</v>
      </c>
    </row>
    <row r="13" ht="26" customHeight="1" spans="1:14">
      <c r="A13" s="130">
        <v>8</v>
      </c>
      <c r="B13" s="131" t="s">
        <v>426</v>
      </c>
      <c r="C13" s="137">
        <v>1</v>
      </c>
      <c r="D13" s="132">
        <f>C41</f>
        <v>2030</v>
      </c>
      <c r="E13" s="132">
        <f>D41</f>
        <v>17201</v>
      </c>
      <c r="F13" s="134">
        <f t="shared" si="1"/>
        <v>15171</v>
      </c>
      <c r="H13" s="142" t="s">
        <v>156</v>
      </c>
      <c r="I13" s="148">
        <f>通报附件1!G16</f>
        <v>6400</v>
      </c>
      <c r="J13" s="148">
        <f>通报附件1!I16</f>
        <v>11604</v>
      </c>
      <c r="L13" s="142" t="s">
        <v>135</v>
      </c>
      <c r="M13" s="148">
        <f>通报附件1!G38</f>
        <v>5300</v>
      </c>
      <c r="N13" s="148">
        <f>通报附件1!I38</f>
        <v>17000</v>
      </c>
    </row>
    <row r="14" ht="26" customHeight="1" spans="1:14">
      <c r="A14" s="130">
        <v>9</v>
      </c>
      <c r="B14" s="131" t="s">
        <v>464</v>
      </c>
      <c r="C14" s="137">
        <v>3</v>
      </c>
      <c r="D14" s="132">
        <f>I19</f>
        <v>8100</v>
      </c>
      <c r="E14" s="132">
        <f>J19</f>
        <v>12511</v>
      </c>
      <c r="F14" s="134">
        <f t="shared" si="1"/>
        <v>4411</v>
      </c>
      <c r="L14" s="142" t="s">
        <v>137</v>
      </c>
      <c r="M14" s="148">
        <f>通报附件1!G39</f>
        <v>79500</v>
      </c>
      <c r="N14" s="148">
        <f>通报附件1!I39</f>
        <v>156500</v>
      </c>
    </row>
    <row r="15" ht="26" customHeight="1" spans="1:14">
      <c r="A15" s="130">
        <v>10</v>
      </c>
      <c r="B15" s="131" t="s">
        <v>420</v>
      </c>
      <c r="C15" s="137">
        <v>2</v>
      </c>
      <c r="D15" s="133">
        <f>C28</f>
        <v>2800</v>
      </c>
      <c r="E15" s="133">
        <f>D28</f>
        <v>3352</v>
      </c>
      <c r="F15" s="134">
        <f t="shared" si="1"/>
        <v>552</v>
      </c>
      <c r="G15" s="135"/>
      <c r="H15" s="141" t="s">
        <v>468</v>
      </c>
      <c r="I15" s="147">
        <f>I16+I17</f>
        <v>4361</v>
      </c>
      <c r="J15" s="147">
        <f>J16+J17</f>
        <v>4453</v>
      </c>
      <c r="L15" s="142" t="s">
        <v>132</v>
      </c>
      <c r="M15" s="148">
        <f>通报附件1!G40</f>
        <v>18000</v>
      </c>
      <c r="N15" s="148">
        <f>通报附件1!I40</f>
        <v>35000</v>
      </c>
    </row>
    <row r="16" ht="26" customHeight="1" spans="1:14">
      <c r="A16" s="130">
        <v>11</v>
      </c>
      <c r="B16" s="140" t="s">
        <v>387</v>
      </c>
      <c r="C16" s="132">
        <v>1</v>
      </c>
      <c r="D16" s="133">
        <f>C44</f>
        <v>1000</v>
      </c>
      <c r="E16" s="133">
        <f>D44</f>
        <v>1000</v>
      </c>
      <c r="F16" s="134">
        <f t="shared" si="1"/>
        <v>0</v>
      </c>
      <c r="H16" s="142" t="s">
        <v>469</v>
      </c>
      <c r="I16" s="155">
        <f>通报附件1!G50</f>
        <v>3461</v>
      </c>
      <c r="J16" s="155">
        <f>通报附件1!I50</f>
        <v>3529</v>
      </c>
      <c r="L16" s="142" t="s">
        <v>127</v>
      </c>
      <c r="M16" s="148">
        <f>通报附件1!G41</f>
        <v>200</v>
      </c>
      <c r="N16" s="148">
        <f>通报附件1!I41</f>
        <v>200</v>
      </c>
    </row>
    <row r="17" ht="26" customHeight="1" spans="1:14">
      <c r="A17" s="130">
        <v>12</v>
      </c>
      <c r="B17" s="131" t="s">
        <v>607</v>
      </c>
      <c r="C17" s="137">
        <v>2</v>
      </c>
      <c r="D17" s="132">
        <f>M4</f>
        <v>9300</v>
      </c>
      <c r="E17" s="132">
        <f>N4</f>
        <v>20888</v>
      </c>
      <c r="F17" s="134">
        <f t="shared" si="1"/>
        <v>11588</v>
      </c>
      <c r="H17" s="142" t="s">
        <v>465</v>
      </c>
      <c r="I17" s="155">
        <f>通报附件1!G49</f>
        <v>900</v>
      </c>
      <c r="J17" s="155">
        <f>通报附件1!I49</f>
        <v>924</v>
      </c>
      <c r="L17" s="142" t="s">
        <v>120</v>
      </c>
      <c r="M17" s="148">
        <f>通报附件1!G42</f>
        <v>4800</v>
      </c>
      <c r="N17" s="148">
        <f>通报附件1!I42</f>
        <v>9430</v>
      </c>
    </row>
    <row r="18" ht="26" customHeight="1" spans="1:14">
      <c r="A18" s="130">
        <v>13</v>
      </c>
      <c r="B18" s="131" t="s">
        <v>468</v>
      </c>
      <c r="C18" s="137">
        <v>2</v>
      </c>
      <c r="D18" s="132">
        <f>I15</f>
        <v>4361</v>
      </c>
      <c r="E18" s="132">
        <f>J15</f>
        <v>4453</v>
      </c>
      <c r="F18" s="134">
        <f t="shared" si="1"/>
        <v>92</v>
      </c>
      <c r="L18" s="156" t="s">
        <v>116</v>
      </c>
      <c r="M18" s="148">
        <f>通报附件1!G9</f>
        <v>3000</v>
      </c>
      <c r="N18" s="148">
        <f>通报附件1!I9</f>
        <v>3150</v>
      </c>
    </row>
    <row r="19" ht="26" customHeight="1" spans="1:14">
      <c r="A19" s="130">
        <v>14</v>
      </c>
      <c r="B19" s="131" t="s">
        <v>407</v>
      </c>
      <c r="C19" s="132">
        <v>1</v>
      </c>
      <c r="D19" s="132">
        <f>I30</f>
        <v>7250</v>
      </c>
      <c r="E19" s="132">
        <f>J30</f>
        <v>9715</v>
      </c>
      <c r="F19" s="134">
        <f t="shared" si="1"/>
        <v>2465</v>
      </c>
      <c r="G19" s="135"/>
      <c r="H19" s="141" t="s">
        <v>464</v>
      </c>
      <c r="I19" s="147">
        <f>I20+I21+I22</f>
        <v>8100</v>
      </c>
      <c r="J19" s="147">
        <f>J20+J21+J22</f>
        <v>12511</v>
      </c>
      <c r="L19" s="156" t="s">
        <v>124</v>
      </c>
      <c r="M19" s="148">
        <f>通报附件1!G44</f>
        <v>2000</v>
      </c>
      <c r="N19" s="148">
        <f>通报附件1!I44</f>
        <v>4325</v>
      </c>
    </row>
    <row r="20" ht="26" customHeight="1" spans="1:14">
      <c r="A20" s="130">
        <v>15</v>
      </c>
      <c r="B20" s="131" t="s">
        <v>446</v>
      </c>
      <c r="C20" s="137">
        <v>1</v>
      </c>
      <c r="D20" s="139">
        <f>I33</f>
        <v>0</v>
      </c>
      <c r="E20" s="139">
        <f>J33</f>
        <v>592</v>
      </c>
      <c r="F20" s="134">
        <f t="shared" si="1"/>
        <v>592</v>
      </c>
      <c r="H20" s="142" t="s">
        <v>161</v>
      </c>
      <c r="I20" s="148">
        <f>通报附件1!G75</f>
        <v>1700</v>
      </c>
      <c r="J20" s="148">
        <f>通报附件1!I75</f>
        <v>1702</v>
      </c>
      <c r="L20" s="156" t="s">
        <v>106</v>
      </c>
      <c r="M20" s="148">
        <f>通报附件1!G43</f>
        <v>13400</v>
      </c>
      <c r="N20" s="148">
        <f>通报附件1!I43</f>
        <v>35400</v>
      </c>
    </row>
    <row r="21" ht="26" customHeight="1" spans="1:14">
      <c r="A21" s="143"/>
      <c r="B21" s="144"/>
      <c r="C21" s="145"/>
      <c r="D21" s="146"/>
      <c r="E21" s="146"/>
      <c r="F21" s="134"/>
      <c r="H21" s="142" t="s">
        <v>608</v>
      </c>
      <c r="I21" s="148">
        <f>通报附件1!G48</f>
        <v>2300</v>
      </c>
      <c r="J21" s="148">
        <f>通报附件1!I48</f>
        <v>5358</v>
      </c>
      <c r="L21" s="156" t="s">
        <v>609</v>
      </c>
      <c r="M21" s="148">
        <f>通报附件1!G54</f>
        <v>5060</v>
      </c>
      <c r="N21" s="148">
        <f>通报附件1!I54</f>
        <v>9020</v>
      </c>
    </row>
    <row r="22" ht="36" spans="8:14">
      <c r="H22" s="142" t="s">
        <v>610</v>
      </c>
      <c r="I22" s="148">
        <f>通报附件1!G65</f>
        <v>4100</v>
      </c>
      <c r="J22" s="148">
        <f>通报附件1!I65</f>
        <v>5451</v>
      </c>
      <c r="L22" s="156" t="s">
        <v>111</v>
      </c>
      <c r="M22" s="148">
        <f>通报附件1!G60</f>
        <v>21430</v>
      </c>
      <c r="N22" s="148">
        <f>通报附件1!I60</f>
        <v>85332</v>
      </c>
    </row>
    <row r="23" ht="24" spans="12:14">
      <c r="L23" s="156" t="s">
        <v>78</v>
      </c>
      <c r="M23" s="148">
        <f>通报附件1!G57</f>
        <v>24500</v>
      </c>
      <c r="N23" s="148">
        <f>通报附件1!I57</f>
        <v>33848</v>
      </c>
    </row>
    <row r="24" ht="36" spans="2:14">
      <c r="B24" s="141" t="s">
        <v>401</v>
      </c>
      <c r="C24" s="147">
        <f>C25+C26</f>
        <v>9600</v>
      </c>
      <c r="D24" s="147">
        <f>D25+D26</f>
        <v>10369</v>
      </c>
      <c r="H24" s="141" t="s">
        <v>611</v>
      </c>
      <c r="I24" s="157">
        <f>SUM(I25:I29)</f>
        <v>2449</v>
      </c>
      <c r="J24" s="157">
        <f>SUM(J25:J29)</f>
        <v>655</v>
      </c>
      <c r="L24" s="156" t="s">
        <v>56</v>
      </c>
      <c r="M24" s="148">
        <f>通报附件1!G58</f>
        <v>41600</v>
      </c>
      <c r="N24" s="148">
        <f>通报附件1!I58</f>
        <v>183786</v>
      </c>
    </row>
    <row r="25" ht="24" spans="2:14">
      <c r="B25" s="142" t="s">
        <v>184</v>
      </c>
      <c r="C25" s="148">
        <f>通报附件1!G17</f>
        <v>7300</v>
      </c>
      <c r="D25" s="148">
        <f>通报附件1!I17</f>
        <v>7300</v>
      </c>
      <c r="H25" s="142" t="s">
        <v>431</v>
      </c>
      <c r="I25" s="155">
        <f>通报附件1!G31</f>
        <v>150</v>
      </c>
      <c r="J25" s="155">
        <f>通报附件1!I31</f>
        <v>0</v>
      </c>
      <c r="L25" s="156" t="s">
        <v>63</v>
      </c>
      <c r="M25" s="148">
        <f>通报附件1!G59</f>
        <v>54250</v>
      </c>
      <c r="N25" s="148">
        <f>通报附件1!I59</f>
        <v>137862</v>
      </c>
    </row>
    <row r="26" ht="24" spans="2:14">
      <c r="B26" s="142" t="s">
        <v>471</v>
      </c>
      <c r="C26" s="148">
        <f>通报附件1!G51</f>
        <v>2300</v>
      </c>
      <c r="D26" s="148">
        <f>通报附件1!I51</f>
        <v>3069</v>
      </c>
      <c r="H26" s="142" t="s">
        <v>434</v>
      </c>
      <c r="I26" s="155"/>
      <c r="J26" s="155">
        <f>通报附件1!I32</f>
        <v>0</v>
      </c>
      <c r="L26" s="156" t="s">
        <v>69</v>
      </c>
      <c r="M26" s="148">
        <f>通报附件1!G55</f>
        <v>12000</v>
      </c>
      <c r="N26" s="148">
        <f>通报附件1!I55</f>
        <v>264311</v>
      </c>
    </row>
    <row r="27" ht="24" spans="8:14">
      <c r="H27" s="142" t="s">
        <v>428</v>
      </c>
      <c r="I27" s="155">
        <f>通报附件1!G30</f>
        <v>1070</v>
      </c>
      <c r="J27" s="155">
        <f>通报附件1!I30</f>
        <v>655</v>
      </c>
      <c r="L27" s="156" t="s">
        <v>74</v>
      </c>
      <c r="M27" s="148">
        <f>通报附件1!G56</f>
        <v>12100</v>
      </c>
      <c r="N27" s="148">
        <f>通报附件1!I56</f>
        <v>85323</v>
      </c>
    </row>
    <row r="28" ht="24" spans="2:14">
      <c r="B28" s="141" t="s">
        <v>420</v>
      </c>
      <c r="C28" s="147">
        <f>C30+C31</f>
        <v>2800</v>
      </c>
      <c r="D28" s="147">
        <f>D30+D31</f>
        <v>3352</v>
      </c>
      <c r="H28" s="142" t="s">
        <v>437</v>
      </c>
      <c r="I28" s="155">
        <f>通报附件1!G33</f>
        <v>429</v>
      </c>
      <c r="J28" s="155">
        <f>通报附件1!I33</f>
        <v>0</v>
      </c>
      <c r="L28" s="156" t="s">
        <v>101</v>
      </c>
      <c r="M28" s="148">
        <f>通报附件1!G62</f>
        <v>10900</v>
      </c>
      <c r="N28" s="148">
        <f>通报附件1!I62</f>
        <v>18800</v>
      </c>
    </row>
    <row r="29" ht="54" customHeight="1" spans="2:14">
      <c r="B29" s="141"/>
      <c r="C29" s="147"/>
      <c r="D29" s="147"/>
      <c r="H29" s="142" t="s">
        <v>440</v>
      </c>
      <c r="I29" s="155">
        <f>通报附件1!G34</f>
        <v>800</v>
      </c>
      <c r="J29" s="155">
        <f>通报附件1!I34</f>
        <v>0</v>
      </c>
      <c r="L29" s="156"/>
      <c r="M29" s="148"/>
      <c r="N29" s="148"/>
    </row>
    <row r="30" ht="24" customHeight="1" spans="2:14">
      <c r="B30" s="149" t="s">
        <v>524</v>
      </c>
      <c r="C30" s="150">
        <f>通报附件1!G76</f>
        <v>300</v>
      </c>
      <c r="D30" s="150">
        <f>通报附件1!I76</f>
        <v>750</v>
      </c>
      <c r="H30" s="141" t="s">
        <v>407</v>
      </c>
      <c r="I30" s="147">
        <f>I31</f>
        <v>7250</v>
      </c>
      <c r="J30" s="147">
        <f>J31</f>
        <v>9715</v>
      </c>
      <c r="L30" s="156" t="s">
        <v>514</v>
      </c>
      <c r="M30" s="148">
        <f>通报附件1!G72</f>
        <v>330</v>
      </c>
      <c r="N30" s="148">
        <f>通报附件1!I72</f>
        <v>394</v>
      </c>
    </row>
    <row r="31" ht="22" customHeight="1" spans="2:14">
      <c r="B31" s="149" t="s">
        <v>417</v>
      </c>
      <c r="C31" s="150">
        <f>通报附件1!G25</f>
        <v>2500</v>
      </c>
      <c r="D31" s="150">
        <f>通报附件1!I25</f>
        <v>2602</v>
      </c>
      <c r="H31" s="142" t="s">
        <v>405</v>
      </c>
      <c r="I31" s="148">
        <f>通报附件1!G19</f>
        <v>7250</v>
      </c>
      <c r="J31" s="148">
        <f>通报附件1!I19</f>
        <v>9715</v>
      </c>
      <c r="L31" s="156" t="s">
        <v>517</v>
      </c>
      <c r="M31" s="148">
        <f>通报附件1!G73</f>
        <v>105</v>
      </c>
      <c r="N31" s="148">
        <f>通报附件1!I73</f>
        <v>420</v>
      </c>
    </row>
    <row r="32" ht="24" spans="12:14">
      <c r="L32" s="156" t="s">
        <v>495</v>
      </c>
      <c r="M32" s="148">
        <f>通报附件1!G63</f>
        <v>6914</v>
      </c>
      <c r="N32" s="148">
        <f>通报附件1!I63</f>
        <v>2627</v>
      </c>
    </row>
    <row r="33" ht="24" spans="2:14">
      <c r="B33" s="141" t="s">
        <v>381</v>
      </c>
      <c r="C33" s="147">
        <f>SUM(C34:C39)</f>
        <v>18660</v>
      </c>
      <c r="D33" s="147">
        <f>SUM(D34:D39)</f>
        <v>37003</v>
      </c>
      <c r="H33" s="141" t="s">
        <v>446</v>
      </c>
      <c r="I33" s="147">
        <f>I34</f>
        <v>0</v>
      </c>
      <c r="J33" s="147">
        <f>J34</f>
        <v>592</v>
      </c>
      <c r="L33" s="156" t="s">
        <v>511</v>
      </c>
      <c r="M33" s="148">
        <f>通报附件1!G71</f>
        <v>0</v>
      </c>
      <c r="N33" s="148">
        <f>通报附件1!I71</f>
        <v>0</v>
      </c>
    </row>
    <row r="34" ht="24" spans="2:10">
      <c r="B34" s="142" t="s">
        <v>181</v>
      </c>
      <c r="C34" s="148">
        <f>通报附件1!G10</f>
        <v>4000</v>
      </c>
      <c r="D34" s="148">
        <f>通报附件1!I10</f>
        <v>11904</v>
      </c>
      <c r="H34" s="142" t="s">
        <v>443</v>
      </c>
      <c r="I34" s="148">
        <f>通报附件1!G35</f>
        <v>0</v>
      </c>
      <c r="J34" s="155">
        <f>通报附件1!I35</f>
        <v>592</v>
      </c>
    </row>
    <row r="35" spans="2:4">
      <c r="B35" s="142" t="s">
        <v>527</v>
      </c>
      <c r="C35" s="148">
        <f>通报附件1!G77</f>
        <v>530</v>
      </c>
      <c r="D35" s="148">
        <f>通报附件1!I77</f>
        <v>370</v>
      </c>
    </row>
    <row r="36" ht="24" spans="2:14">
      <c r="B36" s="142" t="s">
        <v>474</v>
      </c>
      <c r="C36" s="148">
        <f>通报附件1!G52</f>
        <v>4330</v>
      </c>
      <c r="D36" s="148">
        <f>通报附件1!I52</f>
        <v>8323</v>
      </c>
      <c r="H36" s="141" t="s">
        <v>384</v>
      </c>
      <c r="I36" s="147">
        <f>I37+I38+I39</f>
        <v>401257</v>
      </c>
      <c r="J36" s="147">
        <f>J37+J38+J39</f>
        <v>817741</v>
      </c>
      <c r="L36" s="141"/>
      <c r="M36" s="157"/>
      <c r="N36" s="157"/>
    </row>
    <row r="37" ht="36" spans="2:14">
      <c r="B37" s="142" t="s">
        <v>410</v>
      </c>
      <c r="C37" s="148">
        <f>通报附件1!G21</f>
        <v>50</v>
      </c>
      <c r="D37" s="148">
        <f>通报附件1!I21</f>
        <v>824</v>
      </c>
      <c r="H37" s="142" t="s">
        <v>177</v>
      </c>
      <c r="I37" s="148">
        <f>通报附件1!G67</f>
        <v>2400</v>
      </c>
      <c r="J37" s="148">
        <f>通报附件1!I67</f>
        <v>3925</v>
      </c>
      <c r="L37" s="142" t="s">
        <v>431</v>
      </c>
      <c r="M37" s="155">
        <f>通报附件1!G31</f>
        <v>150</v>
      </c>
      <c r="N37" s="155">
        <f>通报附件1!I31</f>
        <v>0</v>
      </c>
    </row>
    <row r="38" ht="36" spans="2:14">
      <c r="B38" s="142" t="s">
        <v>402</v>
      </c>
      <c r="C38" s="148">
        <f>通报附件1!G18</f>
        <v>7500</v>
      </c>
      <c r="D38" s="148">
        <f>通报附件1!I18</f>
        <v>12700</v>
      </c>
      <c r="H38" s="142" t="s">
        <v>173</v>
      </c>
      <c r="I38" s="148">
        <f>通报附件1!G11</f>
        <v>397494</v>
      </c>
      <c r="J38" s="148">
        <f>通报附件1!I11</f>
        <v>812453</v>
      </c>
      <c r="L38" s="142" t="s">
        <v>434</v>
      </c>
      <c r="M38" s="155">
        <f>通报附件1!G32</f>
        <v>20</v>
      </c>
      <c r="N38" s="155">
        <f>通报附件1!I32</f>
        <v>0</v>
      </c>
    </row>
    <row r="39" ht="36" spans="2:14">
      <c r="B39" s="142" t="s">
        <v>502</v>
      </c>
      <c r="C39" s="148">
        <f>通报附件1!G66</f>
        <v>2250</v>
      </c>
      <c r="D39" s="148">
        <f>通报附件1!I66</f>
        <v>2882</v>
      </c>
      <c r="H39" s="142" t="s">
        <v>530</v>
      </c>
      <c r="I39" s="148">
        <f>通报附件1!G78</f>
        <v>1363</v>
      </c>
      <c r="J39" s="148">
        <f>通报附件1!I78</f>
        <v>1363</v>
      </c>
      <c r="L39" s="142" t="s">
        <v>428</v>
      </c>
      <c r="M39" s="155">
        <f>通报附件1!G30</f>
        <v>1070</v>
      </c>
      <c r="N39" s="155">
        <f>通报附件1!I30</f>
        <v>655</v>
      </c>
    </row>
    <row r="40" ht="24" spans="12:14">
      <c r="L40" s="142" t="s">
        <v>437</v>
      </c>
      <c r="M40" s="155">
        <f>通报附件1!G33</f>
        <v>429</v>
      </c>
      <c r="N40" s="155">
        <f>通报附件1!I33</f>
        <v>0</v>
      </c>
    </row>
    <row r="41" ht="25" customHeight="1" spans="2:14">
      <c r="B41" s="141" t="s">
        <v>426</v>
      </c>
      <c r="C41" s="147">
        <f>C42</f>
        <v>2030</v>
      </c>
      <c r="D41" s="147">
        <f>D42</f>
        <v>17201</v>
      </c>
      <c r="L41" s="142" t="s">
        <v>440</v>
      </c>
      <c r="M41" s="155">
        <f>通报附件1!G34</f>
        <v>800</v>
      </c>
      <c r="N41" s="155">
        <f>通报附件1!I34</f>
        <v>0</v>
      </c>
    </row>
    <row r="42" ht="30" customHeight="1" spans="2:4">
      <c r="B42" s="149" t="s">
        <v>188</v>
      </c>
      <c r="C42" s="148">
        <f>通报附件1!G28</f>
        <v>2030</v>
      </c>
      <c r="D42" s="148">
        <f>通报附件1!I28</f>
        <v>17201</v>
      </c>
    </row>
    <row r="43" ht="27" customHeight="1"/>
    <row r="44" ht="26" customHeight="1" spans="2:4">
      <c r="B44" s="141" t="s">
        <v>387</v>
      </c>
      <c r="C44" s="147">
        <f>C45</f>
        <v>1000</v>
      </c>
      <c r="D44" s="147">
        <f>D45</f>
        <v>1000</v>
      </c>
    </row>
    <row r="45" ht="35" customHeight="1" spans="2:4">
      <c r="B45" s="149" t="s">
        <v>385</v>
      </c>
      <c r="C45" s="148">
        <f>通报附件1!G12</f>
        <v>1000</v>
      </c>
      <c r="D45" s="148">
        <f>通报附件1!I12</f>
        <v>1000</v>
      </c>
    </row>
  </sheetData>
  <mergeCells count="4">
    <mergeCell ref="A1:F1"/>
    <mergeCell ref="A2:F2"/>
    <mergeCell ref="A3:F3"/>
    <mergeCell ref="A5:B5"/>
  </mergeCells>
  <pageMargins left="0.751388888888889" right="0.751388888888889" top="1" bottom="1" header="0.5" footer="0.5"/>
  <pageSetup paperSize="9" firstPageNumber="27" orientation="portrait" useFirstPageNumber="1" horizontalDpi="600"/>
  <headerFooter>
    <oddFooter>&amp;C&amp;"Times New Roman"&amp;14-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5"/>
  <sheetViews>
    <sheetView view="pageBreakPreview" zoomScaleNormal="100" zoomScaleSheetLayoutView="100" workbookViewId="0">
      <pane ySplit="4" topLeftCell="A5" activePane="bottomLeft" state="frozen"/>
      <selection/>
      <selection pane="bottomLeft" activeCell="J11" sqref="J11"/>
    </sheetView>
  </sheetViews>
  <sheetFormatPr defaultColWidth="9" defaultRowHeight="13.5"/>
  <cols>
    <col min="1" max="1" width="5.125" style="46" customWidth="1"/>
    <col min="2" max="2" width="34" style="47" customWidth="1"/>
    <col min="3" max="3" width="9.125" style="46" hidden="1" customWidth="1"/>
    <col min="4" max="4" width="11.25" style="46" hidden="1" customWidth="1"/>
    <col min="5" max="5" width="13.375" style="48" customWidth="1"/>
    <col min="6" max="6" width="12.625" style="48" customWidth="1"/>
    <col min="7" max="7" width="11.625" style="42"/>
    <col min="8" max="16384" width="9" style="42"/>
  </cols>
  <sheetData>
    <row r="1" ht="20.25" spans="1:2">
      <c r="A1" s="49"/>
      <c r="B1" s="49"/>
    </row>
    <row r="2" s="42" customFormat="1" ht="21" spans="1:6">
      <c r="A2" s="50"/>
      <c r="B2" s="51"/>
      <c r="C2" s="50"/>
      <c r="D2" s="52"/>
      <c r="E2" s="53"/>
      <c r="F2" s="54"/>
    </row>
    <row r="3" s="42" customFormat="1" ht="21.75" spans="1:6">
      <c r="A3" s="55"/>
      <c r="B3" s="55"/>
      <c r="C3" s="55"/>
      <c r="D3" s="52"/>
      <c r="E3" s="53"/>
      <c r="F3" s="54"/>
    </row>
    <row r="4" s="43" customFormat="1" ht="45" customHeight="1" spans="1:7">
      <c r="A4" s="56" t="s">
        <v>1</v>
      </c>
      <c r="B4" s="57" t="s">
        <v>2</v>
      </c>
      <c r="C4" s="58" t="s">
        <v>360</v>
      </c>
      <c r="D4" s="59" t="s">
        <v>367</v>
      </c>
      <c r="E4" s="60" t="s">
        <v>612</v>
      </c>
      <c r="F4" s="60" t="s">
        <v>613</v>
      </c>
      <c r="G4" s="61" t="s">
        <v>614</v>
      </c>
    </row>
    <row r="5" s="44" customFormat="1" ht="30" customHeight="1" spans="1:7">
      <c r="A5" s="62"/>
      <c r="B5" s="63"/>
      <c r="C5" s="64"/>
      <c r="D5" s="65"/>
      <c r="E5" s="66">
        <f>SUM(E6:E65)</f>
        <v>925093</v>
      </c>
      <c r="F5" s="66">
        <f>SUM(F6:F65)</f>
        <v>2614653</v>
      </c>
      <c r="G5" s="67">
        <f t="shared" ref="G5:G65" si="0">F5-E5</f>
        <v>1689560</v>
      </c>
    </row>
    <row r="6" s="45" customFormat="1" ht="27" customHeight="1" spans="1:7">
      <c r="A6" s="68">
        <v>3</v>
      </c>
      <c r="B6" s="69" t="s">
        <v>383</v>
      </c>
      <c r="C6" s="70">
        <f>'69个省市重点'!L36</f>
        <v>1216635</v>
      </c>
      <c r="D6" s="71">
        <f>'69个省市重点'!P36</f>
        <v>530000</v>
      </c>
      <c r="E6" s="72">
        <f>'69个省市重点'!U36</f>
        <v>397494</v>
      </c>
      <c r="F6" s="72">
        <f>'69个省市重点'!V36</f>
        <v>812453</v>
      </c>
      <c r="G6" s="67">
        <f t="shared" si="0"/>
        <v>414959</v>
      </c>
    </row>
    <row r="7" s="45" customFormat="1" ht="27" customHeight="1" spans="1:7">
      <c r="A7" s="68">
        <v>52</v>
      </c>
      <c r="B7" s="69" t="s">
        <v>509</v>
      </c>
      <c r="C7" s="71">
        <f>'69个省市重点'!L16</f>
        <v>585174</v>
      </c>
      <c r="D7" s="71">
        <f>'69个省市重点'!P16</f>
        <v>20000</v>
      </c>
      <c r="E7" s="72">
        <f>'69个省市重点'!U16</f>
        <v>13300</v>
      </c>
      <c r="F7" s="72">
        <f>'69个省市重点'!V16</f>
        <v>302835</v>
      </c>
      <c r="G7" s="67">
        <f t="shared" si="0"/>
        <v>289535</v>
      </c>
    </row>
    <row r="8" s="45" customFormat="1" ht="27" customHeight="1" spans="1:7">
      <c r="A8" s="68">
        <v>38</v>
      </c>
      <c r="B8" s="69" t="s">
        <v>479</v>
      </c>
      <c r="C8" s="71">
        <f>'69个省市重点'!L11</f>
        <v>533999</v>
      </c>
      <c r="D8" s="71">
        <f>'69个省市重点'!P11</f>
        <v>17000</v>
      </c>
      <c r="E8" s="72">
        <f>'69个省市重点'!U11</f>
        <v>12000</v>
      </c>
      <c r="F8" s="72">
        <f>'69个省市重点'!V11</f>
        <v>264311</v>
      </c>
      <c r="G8" s="67">
        <f t="shared" si="0"/>
        <v>252311</v>
      </c>
    </row>
    <row r="9" s="45" customFormat="1" ht="27" customHeight="1" spans="1:7">
      <c r="A9" s="68">
        <v>41</v>
      </c>
      <c r="B9" s="69" t="s">
        <v>485</v>
      </c>
      <c r="C9" s="71">
        <f>'69个省市重点'!L9</f>
        <v>397235</v>
      </c>
      <c r="D9" s="71">
        <f>'69个省市重点'!P9</f>
        <v>55000</v>
      </c>
      <c r="E9" s="72">
        <f>'69个省市重点'!U9</f>
        <v>41600</v>
      </c>
      <c r="F9" s="72">
        <f>'69个省市重点'!V9</f>
        <v>183786</v>
      </c>
      <c r="G9" s="67">
        <f t="shared" si="0"/>
        <v>142186</v>
      </c>
    </row>
    <row r="10" s="45" customFormat="1" ht="27" customHeight="1" spans="1:7">
      <c r="A10" s="68">
        <v>42</v>
      </c>
      <c r="B10" s="69" t="s">
        <v>487</v>
      </c>
      <c r="C10" s="71">
        <f>'69个省市重点'!L10</f>
        <v>304991</v>
      </c>
      <c r="D10" s="71">
        <f>'69个省市重点'!P10</f>
        <v>65000</v>
      </c>
      <c r="E10" s="72">
        <f>'69个省市重点'!U10</f>
        <v>54250</v>
      </c>
      <c r="F10" s="72">
        <f>'69个省市重点'!V10</f>
        <v>137862</v>
      </c>
      <c r="G10" s="67">
        <f t="shared" si="0"/>
        <v>83612</v>
      </c>
    </row>
    <row r="11" s="42" customFormat="1" ht="27" customHeight="1" spans="1:7">
      <c r="A11" s="73">
        <v>23</v>
      </c>
      <c r="B11" s="74" t="s">
        <v>451</v>
      </c>
      <c r="C11" s="75">
        <f>'69个省市重点'!L27</f>
        <v>460557</v>
      </c>
      <c r="D11" s="75">
        <f>'69个省市重点'!P27</f>
        <v>79500</v>
      </c>
      <c r="E11" s="76">
        <f>'69个省市重点'!U27</f>
        <v>79500</v>
      </c>
      <c r="F11" s="75">
        <f>'69个省市重点'!V27</f>
        <v>156500</v>
      </c>
      <c r="G11" s="67">
        <f t="shared" si="0"/>
        <v>77000</v>
      </c>
    </row>
    <row r="12" s="42" customFormat="1" ht="27" customHeight="1" spans="1:7">
      <c r="A12" s="77">
        <v>39</v>
      </c>
      <c r="B12" s="78" t="s">
        <v>481</v>
      </c>
      <c r="C12" s="79">
        <f>'69个省市重点'!L12</f>
        <v>213394</v>
      </c>
      <c r="D12" s="79">
        <f>'69个省市重点'!P12</f>
        <v>15000</v>
      </c>
      <c r="E12" s="80">
        <f>'69个省市重点'!U12</f>
        <v>12100</v>
      </c>
      <c r="F12" s="80">
        <f>'69个省市重点'!V12</f>
        <v>85323</v>
      </c>
      <c r="G12" s="67">
        <f t="shared" si="0"/>
        <v>73223</v>
      </c>
    </row>
    <row r="13" s="42" customFormat="1" ht="27" customHeight="1" spans="1:7">
      <c r="A13" s="68">
        <v>43</v>
      </c>
      <c r="B13" s="69" t="s">
        <v>489</v>
      </c>
      <c r="C13" s="71">
        <f>'69个省市重点'!L20</f>
        <v>320654</v>
      </c>
      <c r="D13" s="71">
        <f>'69个省市重点'!P20</f>
        <v>30000</v>
      </c>
      <c r="E13" s="72">
        <f>'69个省市重点'!U20</f>
        <v>21430</v>
      </c>
      <c r="F13" s="72">
        <f>'69个省市重点'!V20</f>
        <v>85332</v>
      </c>
      <c r="G13" s="67">
        <f t="shared" si="0"/>
        <v>63902</v>
      </c>
    </row>
    <row r="14" s="42" customFormat="1" ht="27" customHeight="1" spans="1:7">
      <c r="A14" s="68">
        <v>30</v>
      </c>
      <c r="B14" s="81" t="s">
        <v>459</v>
      </c>
      <c r="C14" s="71">
        <f>'69个省市重点'!L31</f>
        <v>80417</v>
      </c>
      <c r="D14" s="71">
        <f>'69个省市重点'!P31</f>
        <v>35000</v>
      </c>
      <c r="E14" s="71">
        <f>'69个省市重点'!U31</f>
        <v>10000</v>
      </c>
      <c r="F14" s="71">
        <f>'69个省市重点'!V31</f>
        <v>64789</v>
      </c>
      <c r="G14" s="67">
        <f t="shared" si="0"/>
        <v>54789</v>
      </c>
    </row>
    <row r="15" s="42" customFormat="1" ht="27" customHeight="1" spans="1:7">
      <c r="A15" s="68">
        <v>14</v>
      </c>
      <c r="B15" s="69" t="s">
        <v>422</v>
      </c>
      <c r="C15" s="71">
        <f>'69个省市重点'!L8</f>
        <v>30732</v>
      </c>
      <c r="D15" s="71">
        <f>'69个省市重点'!P8</f>
        <v>5500</v>
      </c>
      <c r="E15" s="72">
        <f>'69个省市重点'!U8</f>
        <v>5020</v>
      </c>
      <c r="F15" s="72">
        <f>'69个省市重点'!V8</f>
        <v>39800</v>
      </c>
      <c r="G15" s="67">
        <f t="shared" si="0"/>
        <v>34780</v>
      </c>
    </row>
    <row r="16" s="14" customFormat="1" ht="27" customHeight="1" spans="1:7">
      <c r="A16" s="68">
        <v>29</v>
      </c>
      <c r="B16" s="81" t="s">
        <v>457</v>
      </c>
      <c r="C16" s="71">
        <f>'69个省市重点'!L30</f>
        <v>65000</v>
      </c>
      <c r="D16" s="71">
        <f>'69个省市重点'!P30</f>
        <v>25000</v>
      </c>
      <c r="E16" s="71">
        <f>'69个省市重点'!U30</f>
        <v>25000</v>
      </c>
      <c r="F16" s="71">
        <f>'69个省市重点'!V30</f>
        <v>55938</v>
      </c>
      <c r="G16" s="67">
        <f t="shared" si="0"/>
        <v>30938</v>
      </c>
    </row>
    <row r="17" s="45" customFormat="1" ht="27" customHeight="1" spans="1:7">
      <c r="A17" s="68">
        <v>51</v>
      </c>
      <c r="B17" s="69" t="s">
        <v>507</v>
      </c>
      <c r="C17" s="71">
        <f>'69个省市重点'!L15</f>
        <v>43331</v>
      </c>
      <c r="D17" s="71">
        <f>'69个省市重点'!P15</f>
        <v>6000</v>
      </c>
      <c r="E17" s="72">
        <f>'69个省市重点'!U15</f>
        <v>3100</v>
      </c>
      <c r="F17" s="72">
        <f>'69个省市重点'!V15</f>
        <v>32977</v>
      </c>
      <c r="G17" s="67">
        <f t="shared" si="0"/>
        <v>29877</v>
      </c>
    </row>
    <row r="18" s="45" customFormat="1" ht="27" customHeight="1" spans="1:7">
      <c r="A18" s="68">
        <v>27</v>
      </c>
      <c r="B18" s="81" t="s">
        <v>455</v>
      </c>
      <c r="C18" s="71">
        <f>'69个省市重点'!L19</f>
        <v>60938</v>
      </c>
      <c r="D18" s="71">
        <f>'69个省市重点'!P19</f>
        <v>17000</v>
      </c>
      <c r="E18" s="71">
        <f>'69个省市重点'!U19</f>
        <v>13400</v>
      </c>
      <c r="F18" s="71">
        <f>'69个省市重点'!V19</f>
        <v>35400</v>
      </c>
      <c r="G18" s="67">
        <f t="shared" si="0"/>
        <v>22000</v>
      </c>
    </row>
    <row r="19" s="42" customFormat="1" ht="27" customHeight="1" spans="1:7">
      <c r="A19" s="68">
        <v>24</v>
      </c>
      <c r="B19" s="69" t="s">
        <v>452</v>
      </c>
      <c r="C19" s="71">
        <f>'69个省市重点'!L25</f>
        <v>155800</v>
      </c>
      <c r="D19" s="71">
        <f>'69个省市重点'!P25</f>
        <v>18000</v>
      </c>
      <c r="E19" s="72">
        <f>'69个省市重点'!U25</f>
        <v>18000</v>
      </c>
      <c r="F19" s="71">
        <f>'69个省市重点'!V25</f>
        <v>35000</v>
      </c>
      <c r="G19" s="67">
        <f t="shared" si="0"/>
        <v>17000</v>
      </c>
    </row>
    <row r="20" s="42" customFormat="1" ht="27" customHeight="1" spans="1:7">
      <c r="A20" s="82">
        <v>15</v>
      </c>
      <c r="B20" s="83" t="s">
        <v>424</v>
      </c>
      <c r="C20" s="84">
        <f>'69个省市重点'!L40</f>
        <v>800000</v>
      </c>
      <c r="D20" s="84">
        <f>'69个省市重点'!P40</f>
        <v>2500</v>
      </c>
      <c r="E20" s="85">
        <f>'69个省市重点'!U40</f>
        <v>2030</v>
      </c>
      <c r="F20" s="85">
        <f>'69个省市重点'!V40</f>
        <v>17201</v>
      </c>
      <c r="G20" s="67">
        <f t="shared" si="0"/>
        <v>15171</v>
      </c>
    </row>
    <row r="21" s="42" customFormat="1" ht="27" customHeight="1" spans="1:7">
      <c r="A21" s="68">
        <v>22</v>
      </c>
      <c r="B21" s="69" t="s">
        <v>450</v>
      </c>
      <c r="C21" s="71">
        <f>'69个省市重点'!L26</f>
        <v>164266</v>
      </c>
      <c r="D21" s="71">
        <f>'69个省市重点'!P26</f>
        <v>5300</v>
      </c>
      <c r="E21" s="72">
        <f>'69个省市重点'!U26</f>
        <v>5300</v>
      </c>
      <c r="F21" s="71">
        <f>'69个省市重点'!V26</f>
        <v>17000</v>
      </c>
      <c r="G21" s="67">
        <f t="shared" si="0"/>
        <v>11700</v>
      </c>
    </row>
    <row r="22" s="42" customFormat="1" ht="27" customHeight="1" spans="1:7">
      <c r="A22" s="68">
        <v>5</v>
      </c>
      <c r="B22" s="69" t="s">
        <v>390</v>
      </c>
      <c r="C22" s="71">
        <f>'69个省市重点'!L7</f>
        <v>182400</v>
      </c>
      <c r="D22" s="71">
        <f>'69个省市重点'!P7</f>
        <v>18000</v>
      </c>
      <c r="E22" s="72">
        <f>'69个省市重点'!U7</f>
        <v>8300</v>
      </c>
      <c r="F22" s="72">
        <f>'69个省市重点'!V7</f>
        <v>19888</v>
      </c>
      <c r="G22" s="67">
        <f t="shared" si="0"/>
        <v>11588</v>
      </c>
    </row>
    <row r="23" s="43" customFormat="1" ht="27" customHeight="1" spans="1:7">
      <c r="A23" s="68">
        <v>47</v>
      </c>
      <c r="B23" s="69" t="s">
        <v>498</v>
      </c>
      <c r="C23" s="71">
        <f>'69个省市重点'!L29</f>
        <v>130152</v>
      </c>
      <c r="D23" s="71">
        <f>'69个省市重点'!P29</f>
        <v>7000</v>
      </c>
      <c r="E23" s="72">
        <f>'69个省市重点'!U29</f>
        <v>4100</v>
      </c>
      <c r="F23" s="72">
        <f>'69个省市重点'!V29</f>
        <v>14330</v>
      </c>
      <c r="G23" s="67">
        <f t="shared" si="0"/>
        <v>10230</v>
      </c>
    </row>
    <row r="24" s="43" customFormat="1" ht="27" customHeight="1" spans="1:7">
      <c r="A24" s="68">
        <v>40</v>
      </c>
      <c r="B24" s="69" t="s">
        <v>483</v>
      </c>
      <c r="C24" s="71">
        <f>'69个省市重点'!L13</f>
        <v>261259</v>
      </c>
      <c r="D24" s="71">
        <f>'69个省市重点'!P13</f>
        <v>31000</v>
      </c>
      <c r="E24" s="72">
        <f>'69个省市重点'!U13</f>
        <v>24500</v>
      </c>
      <c r="F24" s="72">
        <f>'69个省市重点'!V13</f>
        <v>33848</v>
      </c>
      <c r="G24" s="67">
        <f t="shared" si="0"/>
        <v>9348</v>
      </c>
    </row>
    <row r="25" s="43" customFormat="1" ht="27" customHeight="1" spans="1:7">
      <c r="A25" s="68">
        <v>2</v>
      </c>
      <c r="B25" s="69" t="s">
        <v>380</v>
      </c>
      <c r="C25" s="70">
        <f>'69个省市重点'!L38</f>
        <v>86175</v>
      </c>
      <c r="D25" s="71">
        <f>'69个省市重点'!P38</f>
        <v>4000</v>
      </c>
      <c r="E25" s="72">
        <f>'69个省市重点'!U38</f>
        <v>4000</v>
      </c>
      <c r="F25" s="72">
        <f>'69个省市重点'!V38</f>
        <v>11904</v>
      </c>
      <c r="G25" s="67">
        <f t="shared" si="0"/>
        <v>7904</v>
      </c>
    </row>
    <row r="26" s="43" customFormat="1" ht="27" customHeight="1" spans="1:7">
      <c r="A26" s="68">
        <v>45</v>
      </c>
      <c r="B26" s="69" t="s">
        <v>493</v>
      </c>
      <c r="C26" s="71">
        <f>'69个省市重点'!L18</f>
        <v>92763</v>
      </c>
      <c r="D26" s="71">
        <f>'69个省市重点'!P18</f>
        <v>15000</v>
      </c>
      <c r="E26" s="72">
        <f>'69个省市重点'!U18</f>
        <v>10900</v>
      </c>
      <c r="F26" s="72">
        <f>'69个省市重点'!V18</f>
        <v>18800</v>
      </c>
      <c r="G26" s="67">
        <f t="shared" si="0"/>
        <v>7900</v>
      </c>
    </row>
    <row r="27" s="45" customFormat="1" ht="27" customHeight="1" spans="1:7">
      <c r="A27" s="73">
        <v>7</v>
      </c>
      <c r="B27" s="69" t="s">
        <v>397</v>
      </c>
      <c r="C27" s="71">
        <f>'69个省市重点'!L32</f>
        <v>200000</v>
      </c>
      <c r="D27" s="71">
        <f>'69个省市重点'!P32</f>
        <v>7000</v>
      </c>
      <c r="E27" s="72">
        <f>'69个省市重点'!U32</f>
        <v>6400</v>
      </c>
      <c r="F27" s="72">
        <f>'69个省市重点'!V32</f>
        <v>11604</v>
      </c>
      <c r="G27" s="67">
        <f t="shared" si="0"/>
        <v>5204</v>
      </c>
    </row>
    <row r="28" s="45" customFormat="1" ht="27" customHeight="1" spans="1:7">
      <c r="A28" s="68">
        <v>9</v>
      </c>
      <c r="B28" s="74" t="s">
        <v>402</v>
      </c>
      <c r="C28" s="75">
        <v>72000</v>
      </c>
      <c r="D28" s="75">
        <v>12000</v>
      </c>
      <c r="E28" s="76">
        <f>通报附件1!G18</f>
        <v>7500</v>
      </c>
      <c r="F28" s="75">
        <f>通报附件1!I18</f>
        <v>12700</v>
      </c>
      <c r="G28" s="67">
        <f t="shared" si="0"/>
        <v>5200</v>
      </c>
    </row>
    <row r="29" s="45" customFormat="1" ht="27" customHeight="1" spans="1:7">
      <c r="A29" s="68">
        <v>26</v>
      </c>
      <c r="B29" s="78" t="s">
        <v>454</v>
      </c>
      <c r="C29" s="79">
        <f>'69个省市重点'!L22</f>
        <v>118074</v>
      </c>
      <c r="D29" s="79">
        <f>'69个省市重点'!P22</f>
        <v>4800</v>
      </c>
      <c r="E29" s="80">
        <f>'69个省市重点'!U22</f>
        <v>4800</v>
      </c>
      <c r="F29" s="79">
        <f>'69个省市重点'!V22</f>
        <v>9430</v>
      </c>
      <c r="G29" s="67">
        <f t="shared" si="0"/>
        <v>4630</v>
      </c>
    </row>
    <row r="30" s="45" customFormat="1" ht="27" customHeight="1" spans="1:7">
      <c r="A30" s="73">
        <v>36</v>
      </c>
      <c r="B30" s="69" t="s">
        <v>474</v>
      </c>
      <c r="C30" s="86">
        <v>14594.47</v>
      </c>
      <c r="D30" s="86">
        <v>10259</v>
      </c>
      <c r="E30" s="71">
        <f>通报附件1!G52</f>
        <v>4330</v>
      </c>
      <c r="F30" s="71">
        <f>通报附件1!I52</f>
        <v>8323</v>
      </c>
      <c r="G30" s="67">
        <f t="shared" si="0"/>
        <v>3993</v>
      </c>
    </row>
    <row r="31" s="45" customFormat="1" ht="27" customHeight="1" spans="1:7">
      <c r="A31" s="68">
        <v>37</v>
      </c>
      <c r="B31" s="69" t="s">
        <v>477</v>
      </c>
      <c r="C31" s="71">
        <f>'69个省市重点'!L14</f>
        <v>180965</v>
      </c>
      <c r="D31" s="71">
        <f>'69个省市重点'!P14</f>
        <v>10000</v>
      </c>
      <c r="E31" s="72">
        <f>'69个省市重点'!U14</f>
        <v>5060</v>
      </c>
      <c r="F31" s="72">
        <f>'69个省市重点'!V14</f>
        <v>9020</v>
      </c>
      <c r="G31" s="67">
        <f t="shared" si="0"/>
        <v>3960</v>
      </c>
    </row>
    <row r="32" s="45" customFormat="1" ht="27" customHeight="1" spans="1:9">
      <c r="A32" s="68">
        <v>32</v>
      </c>
      <c r="B32" s="87" t="s">
        <v>463</v>
      </c>
      <c r="C32" s="84">
        <f>'69个省市重点'!L35</f>
        <v>19625</v>
      </c>
      <c r="D32" s="84">
        <f>'69个省市重点'!P35</f>
        <v>2500</v>
      </c>
      <c r="E32" s="84">
        <f>'69个省市重点'!U35</f>
        <v>2300</v>
      </c>
      <c r="F32" s="84">
        <f>'69个省市重点'!V35</f>
        <v>5358</v>
      </c>
      <c r="G32" s="67">
        <f t="shared" si="0"/>
        <v>3058</v>
      </c>
      <c r="I32" s="108" t="s">
        <v>615</v>
      </c>
    </row>
    <row r="33" s="45" customFormat="1" ht="27" customHeight="1" spans="1:7">
      <c r="A33" s="73">
        <v>10</v>
      </c>
      <c r="B33" s="83" t="s">
        <v>405</v>
      </c>
      <c r="C33" s="84">
        <v>22000</v>
      </c>
      <c r="D33" s="84">
        <v>10000</v>
      </c>
      <c r="E33" s="85">
        <f>通报附件1!G19</f>
        <v>7250</v>
      </c>
      <c r="F33" s="84">
        <f>通报附件1!I19</f>
        <v>9715</v>
      </c>
      <c r="G33" s="67">
        <f t="shared" si="0"/>
        <v>2465</v>
      </c>
    </row>
    <row r="34" s="45" customFormat="1" ht="27" customHeight="1" spans="1:7">
      <c r="A34" s="68">
        <v>28</v>
      </c>
      <c r="B34" s="87" t="s">
        <v>456</v>
      </c>
      <c r="C34" s="84">
        <f>'69个省市重点'!L23</f>
        <v>114582</v>
      </c>
      <c r="D34" s="84">
        <f>'69个省市重点'!P23</f>
        <v>2000</v>
      </c>
      <c r="E34" s="84">
        <f>'69个省市重点'!U23</f>
        <v>2000</v>
      </c>
      <c r="F34" s="84">
        <f>'69个省市重点'!V23</f>
        <v>4325</v>
      </c>
      <c r="G34" s="67">
        <f t="shared" si="0"/>
        <v>2325</v>
      </c>
    </row>
    <row r="35" s="45" customFormat="1" ht="27" customHeight="1" spans="1:7">
      <c r="A35" s="73">
        <v>50</v>
      </c>
      <c r="B35" s="83" t="s">
        <v>505</v>
      </c>
      <c r="C35" s="84">
        <f>'69个省市重点'!L37</f>
        <v>17149</v>
      </c>
      <c r="D35" s="84">
        <f>'69个省市重点'!P37</f>
        <v>3000</v>
      </c>
      <c r="E35" s="85">
        <f>'69个省市重点'!U37</f>
        <v>2400</v>
      </c>
      <c r="F35" s="85">
        <f>'69个省市重点'!V37</f>
        <v>3925</v>
      </c>
      <c r="G35" s="67">
        <f t="shared" si="0"/>
        <v>1525</v>
      </c>
    </row>
    <row r="36" s="45" customFormat="1" ht="27" customHeight="1" spans="1:7">
      <c r="A36" s="68">
        <v>48</v>
      </c>
      <c r="B36" s="83" t="s">
        <v>500</v>
      </c>
      <c r="C36" s="71">
        <f>'69个省市重点'!L34</f>
        <v>21008</v>
      </c>
      <c r="D36" s="71">
        <f>'69个省市重点'!P34</f>
        <v>5000</v>
      </c>
      <c r="E36" s="85">
        <f>'69个省市重点'!U34</f>
        <v>4100</v>
      </c>
      <c r="F36" s="85">
        <f>'69个省市重点'!V34</f>
        <v>5451</v>
      </c>
      <c r="G36" s="67">
        <f t="shared" si="0"/>
        <v>1351</v>
      </c>
    </row>
    <row r="37" s="45" customFormat="1" ht="27" customHeight="1" spans="1:7">
      <c r="A37" s="68">
        <v>44</v>
      </c>
      <c r="B37" s="83" t="s">
        <v>491</v>
      </c>
      <c r="C37" s="84">
        <f>'69个省市重点'!L17</f>
        <v>22722</v>
      </c>
      <c r="D37" s="84">
        <f>'69个省市重点'!P17</f>
        <v>2000</v>
      </c>
      <c r="E37" s="85">
        <f>'69个省市重点'!U17</f>
        <v>1307</v>
      </c>
      <c r="F37" s="85">
        <f>'69个省市重点'!V17</f>
        <v>2397</v>
      </c>
      <c r="G37" s="67">
        <f t="shared" si="0"/>
        <v>1090</v>
      </c>
    </row>
    <row r="38" s="45" customFormat="1" ht="27" customHeight="1" spans="1:7">
      <c r="A38" s="73">
        <v>56</v>
      </c>
      <c r="B38" s="83" t="s">
        <v>520</v>
      </c>
      <c r="C38" s="71">
        <f>'69个省市重点'!L28</f>
        <v>17252</v>
      </c>
      <c r="D38" s="71">
        <f>'69个省市重点'!P28</f>
        <v>1000</v>
      </c>
      <c r="E38" s="85">
        <f>'69个省市重点'!U28</f>
        <v>50</v>
      </c>
      <c r="F38" s="85">
        <f>'69个省市重点'!V28</f>
        <v>996</v>
      </c>
      <c r="G38" s="67">
        <f t="shared" si="0"/>
        <v>946</v>
      </c>
    </row>
    <row r="39" s="45" customFormat="1" ht="27" customHeight="1" spans="1:7">
      <c r="A39" s="68">
        <v>11</v>
      </c>
      <c r="B39" s="83" t="s">
        <v>410</v>
      </c>
      <c r="C39" s="86">
        <v>37150.39</v>
      </c>
      <c r="D39" s="86">
        <v>1000</v>
      </c>
      <c r="E39" s="85">
        <f>通报附件1!G21</f>
        <v>50</v>
      </c>
      <c r="F39" s="85">
        <f>通报附件1!I21</f>
        <v>824</v>
      </c>
      <c r="G39" s="67">
        <f t="shared" si="0"/>
        <v>774</v>
      </c>
    </row>
    <row r="40" s="45" customFormat="1" ht="27" customHeight="1" spans="1:7">
      <c r="A40" s="73">
        <v>35</v>
      </c>
      <c r="B40" s="87" t="s">
        <v>471</v>
      </c>
      <c r="C40" s="84">
        <v>14900</v>
      </c>
      <c r="D40" s="84">
        <v>2900</v>
      </c>
      <c r="E40" s="84">
        <f>通报附件1!G51</f>
        <v>2300</v>
      </c>
      <c r="F40" s="84">
        <f>通报附件1!I51</f>
        <v>3069</v>
      </c>
      <c r="G40" s="67">
        <f t="shared" si="0"/>
        <v>769</v>
      </c>
    </row>
    <row r="41" s="45" customFormat="1" ht="27" customHeight="1" spans="1:7">
      <c r="A41" s="73">
        <v>49</v>
      </c>
      <c r="B41" s="83" t="s">
        <v>502</v>
      </c>
      <c r="C41" s="86">
        <v>5873.6</v>
      </c>
      <c r="D41" s="11">
        <v>3000</v>
      </c>
      <c r="E41" s="85">
        <f>通报附件1!G66</f>
        <v>2250</v>
      </c>
      <c r="F41" s="85">
        <f>通报附件1!I66</f>
        <v>2882</v>
      </c>
      <c r="G41" s="67">
        <f t="shared" si="0"/>
        <v>632</v>
      </c>
    </row>
    <row r="42" s="45" customFormat="1" ht="27" customHeight="1" spans="1:7">
      <c r="A42" s="68">
        <v>21</v>
      </c>
      <c r="B42" s="78" t="s">
        <v>443</v>
      </c>
      <c r="C42" s="88">
        <v>20000</v>
      </c>
      <c r="D42" s="89">
        <v>1000</v>
      </c>
      <c r="E42" s="80">
        <f>通报附件1!G35</f>
        <v>0</v>
      </c>
      <c r="F42" s="80">
        <f>通报附件1!I35</f>
        <v>592</v>
      </c>
      <c r="G42" s="67">
        <f t="shared" si="0"/>
        <v>592</v>
      </c>
    </row>
    <row r="43" s="45" customFormat="1" ht="27" customHeight="1" spans="1:7">
      <c r="A43" s="77">
        <v>58</v>
      </c>
      <c r="B43" s="69" t="s">
        <v>524</v>
      </c>
      <c r="C43" s="72">
        <v>8003.95</v>
      </c>
      <c r="D43" s="71">
        <v>1200</v>
      </c>
      <c r="E43" s="71">
        <f>通报附件1!G76</f>
        <v>300</v>
      </c>
      <c r="F43" s="72">
        <f>通报附件1!I76</f>
        <v>750</v>
      </c>
      <c r="G43" s="67">
        <f t="shared" si="0"/>
        <v>450</v>
      </c>
    </row>
    <row r="44" s="45" customFormat="1" ht="27" customHeight="1" spans="1:7">
      <c r="A44" s="68">
        <v>55</v>
      </c>
      <c r="B44" s="83" t="s">
        <v>517</v>
      </c>
      <c r="C44" s="90">
        <v>4557</v>
      </c>
      <c r="D44" s="84">
        <v>250</v>
      </c>
      <c r="E44" s="85">
        <f>通报附件1!G73</f>
        <v>105</v>
      </c>
      <c r="F44" s="85">
        <f>通报附件1!I73</f>
        <v>420</v>
      </c>
      <c r="G44" s="67">
        <f t="shared" si="0"/>
        <v>315</v>
      </c>
    </row>
    <row r="45" s="45" customFormat="1" ht="27" customHeight="1" spans="1:7">
      <c r="A45" s="77">
        <v>1</v>
      </c>
      <c r="B45" s="74" t="s">
        <v>376</v>
      </c>
      <c r="C45" s="91">
        <f>'69个省市重点'!L21</f>
        <v>17000</v>
      </c>
      <c r="D45" s="75">
        <f>'69个省市重点'!P21</f>
        <v>3000</v>
      </c>
      <c r="E45" s="76">
        <f>'69个省市重点'!U21</f>
        <v>3000</v>
      </c>
      <c r="F45" s="76">
        <f>'69个省市重点'!V21</f>
        <v>3150</v>
      </c>
      <c r="G45" s="67">
        <f t="shared" si="0"/>
        <v>150</v>
      </c>
    </row>
    <row r="46" s="45" customFormat="1" ht="27" customHeight="1" spans="1:7">
      <c r="A46" s="68">
        <v>13</v>
      </c>
      <c r="B46" s="78" t="s">
        <v>417</v>
      </c>
      <c r="C46" s="92">
        <v>15000</v>
      </c>
      <c r="D46" s="92">
        <v>2500</v>
      </c>
      <c r="E46" s="80">
        <f>通报附件1!G25</f>
        <v>2500</v>
      </c>
      <c r="F46" s="80">
        <f>通报附件1!I25</f>
        <v>2602</v>
      </c>
      <c r="G46" s="67">
        <f t="shared" si="0"/>
        <v>102</v>
      </c>
    </row>
    <row r="47" s="45" customFormat="1" ht="27" customHeight="1" spans="1:7">
      <c r="A47" s="77">
        <v>34</v>
      </c>
      <c r="B47" s="81" t="s">
        <v>469</v>
      </c>
      <c r="C47" s="93">
        <v>3592.67</v>
      </c>
      <c r="D47" s="93">
        <v>3593</v>
      </c>
      <c r="E47" s="71">
        <f>通报附件1!G50</f>
        <v>3461</v>
      </c>
      <c r="F47" s="71">
        <f>通报附件1!I50</f>
        <v>3529</v>
      </c>
      <c r="G47" s="67">
        <f t="shared" si="0"/>
        <v>68</v>
      </c>
    </row>
    <row r="48" s="45" customFormat="1" ht="27" customHeight="1" spans="1:7">
      <c r="A48" s="77">
        <v>54</v>
      </c>
      <c r="B48" s="69" t="s">
        <v>514</v>
      </c>
      <c r="C48" s="94">
        <v>17899</v>
      </c>
      <c r="D48" s="94">
        <v>800</v>
      </c>
      <c r="E48" s="72">
        <f>通报附件1!G72</f>
        <v>330</v>
      </c>
      <c r="F48" s="72">
        <f>通报附件1!I72</f>
        <v>394</v>
      </c>
      <c r="G48" s="67">
        <f t="shared" si="0"/>
        <v>64</v>
      </c>
    </row>
    <row r="49" s="45" customFormat="1" ht="27" customHeight="1" spans="1:7">
      <c r="A49" s="68">
        <v>33</v>
      </c>
      <c r="B49" s="87" t="s">
        <v>465</v>
      </c>
      <c r="C49" s="95">
        <v>23316</v>
      </c>
      <c r="D49" s="95">
        <v>900</v>
      </c>
      <c r="E49" s="84">
        <f>通报附件1!G49</f>
        <v>900</v>
      </c>
      <c r="F49" s="84">
        <f>通报附件1!I49</f>
        <v>924</v>
      </c>
      <c r="G49" s="67">
        <f t="shared" si="0"/>
        <v>24</v>
      </c>
    </row>
    <row r="50" s="45" customFormat="1" ht="27" customHeight="1" spans="1:7">
      <c r="A50" s="77">
        <v>57</v>
      </c>
      <c r="B50" s="83" t="s">
        <v>522</v>
      </c>
      <c r="C50" s="84">
        <f>'69个省市重点'!L33</f>
        <v>16370</v>
      </c>
      <c r="D50" s="84">
        <f>'69个省市重点'!P33</f>
        <v>3000</v>
      </c>
      <c r="E50" s="85">
        <f>'69个省市重点'!U33</f>
        <v>1700</v>
      </c>
      <c r="F50" s="85">
        <f>'69个省市重点'!V33</f>
        <v>1702</v>
      </c>
      <c r="G50" s="67">
        <f t="shared" si="0"/>
        <v>2</v>
      </c>
    </row>
    <row r="51" s="45" customFormat="1" ht="27" customHeight="1" spans="1:7">
      <c r="A51" s="68">
        <v>4</v>
      </c>
      <c r="B51" s="83" t="s">
        <v>385</v>
      </c>
      <c r="C51" s="84">
        <v>65000</v>
      </c>
      <c r="D51" s="84">
        <v>1000</v>
      </c>
      <c r="E51" s="85">
        <f>通报附件1!G12</f>
        <v>1000</v>
      </c>
      <c r="F51" s="85">
        <f>通报附件1!I12</f>
        <v>1000</v>
      </c>
      <c r="G51" s="67">
        <f t="shared" si="0"/>
        <v>0</v>
      </c>
    </row>
    <row r="52" s="45" customFormat="1" ht="27" customHeight="1" spans="1:7">
      <c r="A52" s="77">
        <v>60</v>
      </c>
      <c r="B52" s="83" t="s">
        <v>530</v>
      </c>
      <c r="C52" s="84">
        <v>18940</v>
      </c>
      <c r="D52" s="84">
        <v>6250</v>
      </c>
      <c r="E52" s="84">
        <f>通报附件1!G78</f>
        <v>1363</v>
      </c>
      <c r="F52" s="85">
        <f>通报附件1!I78</f>
        <v>1363</v>
      </c>
      <c r="G52" s="67">
        <f t="shared" si="0"/>
        <v>0</v>
      </c>
    </row>
    <row r="53" s="45" customFormat="1" ht="27" customHeight="1" spans="1:7">
      <c r="A53" s="77">
        <v>8</v>
      </c>
      <c r="B53" s="69" t="s">
        <v>399</v>
      </c>
      <c r="C53" s="71">
        <f>'69个省市重点'!L39</f>
        <v>200000</v>
      </c>
      <c r="D53" s="71">
        <f>'69个省市重点'!P39</f>
        <v>10000</v>
      </c>
      <c r="E53" s="72">
        <f>'69个省市重点'!U39</f>
        <v>7300</v>
      </c>
      <c r="F53" s="71">
        <f>'69个省市重点'!V39</f>
        <v>7300</v>
      </c>
      <c r="G53" s="67">
        <f t="shared" si="0"/>
        <v>0</v>
      </c>
    </row>
    <row r="54" s="45" customFormat="1" ht="27" customHeight="1" spans="1:7">
      <c r="A54" s="77">
        <v>12</v>
      </c>
      <c r="B54" s="83" t="s">
        <v>415</v>
      </c>
      <c r="C54" s="96">
        <v>28346</v>
      </c>
      <c r="D54" s="96">
        <v>1000</v>
      </c>
      <c r="E54" s="84">
        <f>通报附件1!G24</f>
        <v>1000</v>
      </c>
      <c r="F54" s="85">
        <f>通报附件1!I24</f>
        <v>1000</v>
      </c>
      <c r="G54" s="67">
        <f t="shared" si="0"/>
        <v>0</v>
      </c>
    </row>
    <row r="55" s="45" customFormat="1" ht="27" customHeight="1" spans="1:7">
      <c r="A55" s="77">
        <v>25</v>
      </c>
      <c r="B55" s="74" t="s">
        <v>453</v>
      </c>
      <c r="C55" s="75">
        <f>'69个省市重点'!L24</f>
        <v>92378</v>
      </c>
      <c r="D55" s="75">
        <f>'69个省市重点'!P24</f>
        <v>200</v>
      </c>
      <c r="E55" s="76">
        <f>'69个省市重点'!U24</f>
        <v>200</v>
      </c>
      <c r="F55" s="75">
        <f>'69个省市重点'!V24</f>
        <v>200</v>
      </c>
      <c r="G55" s="67">
        <f t="shared" si="0"/>
        <v>0</v>
      </c>
    </row>
    <row r="56" s="45" customFormat="1" ht="27" customHeight="1" spans="1:8">
      <c r="A56" s="77">
        <v>53</v>
      </c>
      <c r="B56" s="69" t="s">
        <v>511</v>
      </c>
      <c r="C56" s="94">
        <v>195000</v>
      </c>
      <c r="D56" s="94">
        <v>500</v>
      </c>
      <c r="E56" s="72">
        <f>通报附件1!G71</f>
        <v>0</v>
      </c>
      <c r="F56" s="72">
        <f>通报附件1!I71</f>
        <v>0</v>
      </c>
      <c r="G56" s="67">
        <f t="shared" si="0"/>
        <v>0</v>
      </c>
      <c r="H56" s="43"/>
    </row>
    <row r="57" s="45" customFormat="1" ht="27" customHeight="1" spans="1:7">
      <c r="A57" s="68">
        <v>31</v>
      </c>
      <c r="B57" s="97" t="s">
        <v>461</v>
      </c>
      <c r="C57" s="89">
        <v>6613</v>
      </c>
      <c r="D57" s="89">
        <v>4600</v>
      </c>
      <c r="E57" s="79">
        <f>通报附件1!G47</f>
        <v>4600</v>
      </c>
      <c r="F57" s="79">
        <f>通报附件1!I47</f>
        <v>4600</v>
      </c>
      <c r="G57" s="67">
        <f t="shared" si="0"/>
        <v>0</v>
      </c>
    </row>
    <row r="58" s="45" customFormat="1" ht="27" customHeight="1" spans="1:7">
      <c r="A58" s="77">
        <v>18</v>
      </c>
      <c r="B58" s="98" t="s">
        <v>434</v>
      </c>
      <c r="C58" s="99">
        <v>9000</v>
      </c>
      <c r="D58" s="94">
        <v>1000</v>
      </c>
      <c r="E58" s="100">
        <f>通报附件1!G32</f>
        <v>20</v>
      </c>
      <c r="F58" s="100">
        <f>通报附件1!I32</f>
        <v>0</v>
      </c>
      <c r="G58" s="67">
        <f t="shared" si="0"/>
        <v>-20</v>
      </c>
    </row>
    <row r="59" s="45" customFormat="1" ht="27" customHeight="1" spans="1:7">
      <c r="A59" s="68">
        <v>17</v>
      </c>
      <c r="B59" s="69" t="s">
        <v>431</v>
      </c>
      <c r="C59" s="101">
        <v>9875</v>
      </c>
      <c r="D59" s="96">
        <v>1000</v>
      </c>
      <c r="E59" s="71">
        <f>通报附件1!G31</f>
        <v>150</v>
      </c>
      <c r="F59" s="72">
        <f>通报附件1!I31</f>
        <v>0</v>
      </c>
      <c r="G59" s="67">
        <f t="shared" si="0"/>
        <v>-150</v>
      </c>
    </row>
    <row r="60" s="45" customFormat="1" ht="27" customHeight="1" spans="1:7">
      <c r="A60" s="77">
        <v>59</v>
      </c>
      <c r="B60" s="98" t="s">
        <v>527</v>
      </c>
      <c r="C60" s="71">
        <v>4017</v>
      </c>
      <c r="D60" s="102">
        <v>1000</v>
      </c>
      <c r="E60" s="102">
        <f>通报附件1!G77</f>
        <v>530</v>
      </c>
      <c r="F60" s="103">
        <f>通报附件1!I77</f>
        <v>370</v>
      </c>
      <c r="G60" s="67">
        <f t="shared" si="0"/>
        <v>-160</v>
      </c>
    </row>
    <row r="61" s="45" customFormat="1" ht="27" customHeight="1" spans="1:7">
      <c r="A61" s="77">
        <v>16</v>
      </c>
      <c r="B61" s="74" t="s">
        <v>428</v>
      </c>
      <c r="C61" s="104">
        <v>59445</v>
      </c>
      <c r="D61" s="75">
        <v>1900</v>
      </c>
      <c r="E61" s="75">
        <f>通报附件1!G30</f>
        <v>1070</v>
      </c>
      <c r="F61" s="76">
        <f>通报附件1!I30</f>
        <v>655</v>
      </c>
      <c r="G61" s="67">
        <f t="shared" si="0"/>
        <v>-415</v>
      </c>
    </row>
    <row r="62" s="45" customFormat="1" ht="27" customHeight="1" spans="1:7">
      <c r="A62" s="68">
        <v>19</v>
      </c>
      <c r="B62" s="78" t="s">
        <v>437</v>
      </c>
      <c r="C62" s="105">
        <v>106000</v>
      </c>
      <c r="D62" s="105">
        <v>1000</v>
      </c>
      <c r="E62" s="106">
        <f>通报附件1!G33</f>
        <v>429</v>
      </c>
      <c r="F62" s="106">
        <f>通报附件1!I33</f>
        <v>0</v>
      </c>
      <c r="G62" s="67">
        <f t="shared" si="0"/>
        <v>-429</v>
      </c>
    </row>
    <row r="63" s="45" customFormat="1" ht="27" customHeight="1" spans="1:7">
      <c r="A63" s="77">
        <v>20</v>
      </c>
      <c r="B63" s="69" t="s">
        <v>440</v>
      </c>
      <c r="C63" s="107">
        <v>41000</v>
      </c>
      <c r="D63" s="11">
        <v>22700</v>
      </c>
      <c r="E63" s="72">
        <f>通报附件1!G34</f>
        <v>800</v>
      </c>
      <c r="F63" s="72">
        <f>通报附件1!I34</f>
        <v>0</v>
      </c>
      <c r="G63" s="67">
        <f t="shared" si="0"/>
        <v>-800</v>
      </c>
    </row>
    <row r="64" s="45" customFormat="1" ht="27" customHeight="1" spans="1:7">
      <c r="A64" s="68">
        <v>6</v>
      </c>
      <c r="B64" s="69" t="s">
        <v>394</v>
      </c>
      <c r="C64" s="71">
        <f>'69个省市重点'!L44</f>
        <v>1300000</v>
      </c>
      <c r="D64" s="71">
        <f>'69个省市重点'!P44</f>
        <v>100000</v>
      </c>
      <c r="E64" s="72">
        <f>'69个省市重点'!U44</f>
        <v>70000</v>
      </c>
      <c r="F64" s="71">
        <f>'69个省市重点'!V44</f>
        <v>66179</v>
      </c>
      <c r="G64" s="67">
        <f t="shared" si="0"/>
        <v>-3821</v>
      </c>
    </row>
    <row r="65" s="42" customFormat="1" ht="27" customHeight="1" spans="1:7">
      <c r="A65" s="68">
        <v>46</v>
      </c>
      <c r="B65" s="69" t="s">
        <v>495</v>
      </c>
      <c r="C65" s="71">
        <v>100320</v>
      </c>
      <c r="D65" s="71">
        <v>10000</v>
      </c>
      <c r="E65" s="72">
        <f>通报附件1!G63</f>
        <v>6914</v>
      </c>
      <c r="F65" s="72">
        <f>通报附件1!I63</f>
        <v>2627</v>
      </c>
      <c r="G65" s="67">
        <f t="shared" si="0"/>
        <v>-4287</v>
      </c>
    </row>
  </sheetData>
  <autoFilter ref="A4:G65">
    <sortState ref="A4:G65">
      <sortCondition ref="G4" descending="1"/>
    </sortState>
    <extLst/>
  </autoFilter>
  <sortState ref="A4:G5">
    <sortCondition ref="G4:G5" descending="1"/>
  </sortState>
  <mergeCells count="3">
    <mergeCell ref="A1:B1"/>
    <mergeCell ref="A2:F2"/>
    <mergeCell ref="A3:C3"/>
  </mergeCells>
  <printOptions horizontalCentered="1"/>
  <pageMargins left="0.554861111111111" right="0.554861111111111" top="0.802777777777778" bottom="0.802777777777778" header="0.5" footer="0.5"/>
  <pageSetup paperSize="8" firstPageNumber="5" fitToHeight="0" orientation="portrait" useFirstPageNumber="1" horizontalDpi="600"/>
  <headerFooter>
    <oddFooter>&amp;C&amp;"Times New Roman"&amp;14- &amp;P -</oddFooter>
  </headerFooter>
  <rowBreaks count="4" manualBreakCount="4">
    <brk id="11" max="6" man="1"/>
    <brk id="24" max="6" man="1"/>
    <brk id="35" max="6" man="1"/>
    <brk id="38"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3" topLeftCell="A18" activePane="bottomLeft" state="frozen"/>
      <selection/>
      <selection pane="bottomLeft" activeCell="B22" sqref="B22"/>
    </sheetView>
  </sheetViews>
  <sheetFormatPr defaultColWidth="9" defaultRowHeight="15.75" customHeight="1"/>
  <cols>
    <col min="1" max="1" width="5.63333333333333" customWidth="1"/>
    <col min="2" max="2" width="40.6333333333333" customWidth="1"/>
    <col min="3" max="5" width="10.6333333333333" customWidth="1"/>
    <col min="6" max="6" width="16.3333333333333" customWidth="1"/>
    <col min="7" max="7" width="23.775" customWidth="1"/>
    <col min="8" max="8" width="10.625" customWidth="1"/>
  </cols>
  <sheetData>
    <row r="1" customHeight="1" spans="1:1">
      <c r="A1" s="4" t="s">
        <v>534</v>
      </c>
    </row>
    <row r="2" s="1" customFormat="1" ht="40" customHeight="1" spans="1:7">
      <c r="A2" s="5" t="s">
        <v>616</v>
      </c>
      <c r="B2" s="5" t="s">
        <v>617</v>
      </c>
      <c r="C2" s="5" t="s">
        <v>617</v>
      </c>
      <c r="D2" s="5" t="s">
        <v>617</v>
      </c>
      <c r="E2" s="5" t="s">
        <v>617</v>
      </c>
      <c r="F2" s="5" t="s">
        <v>617</v>
      </c>
      <c r="G2" s="5" t="s">
        <v>617</v>
      </c>
    </row>
    <row r="3" s="1" customFormat="1" ht="35" customHeight="1" spans="1:7">
      <c r="A3" s="6" t="s">
        <v>1</v>
      </c>
      <c r="B3" s="6" t="s">
        <v>2</v>
      </c>
      <c r="C3" s="6" t="s">
        <v>618</v>
      </c>
      <c r="D3" s="6" t="s">
        <v>360</v>
      </c>
      <c r="E3" s="6" t="s">
        <v>619</v>
      </c>
      <c r="F3" s="6" t="s">
        <v>5</v>
      </c>
      <c r="G3" s="6" t="s">
        <v>620</v>
      </c>
    </row>
    <row r="4" s="1" customFormat="1" ht="35" customHeight="1" spans="1:7">
      <c r="A4" s="36" t="s">
        <v>621</v>
      </c>
      <c r="B4" s="37"/>
      <c r="C4" s="37"/>
      <c r="D4" s="37"/>
      <c r="E4" s="37"/>
      <c r="F4" s="37"/>
      <c r="G4" s="37"/>
    </row>
    <row r="5" s="1" customFormat="1" ht="35" customHeight="1" spans="1:7">
      <c r="A5" s="36" t="s">
        <v>622</v>
      </c>
      <c r="B5" s="37"/>
      <c r="C5" s="37"/>
      <c r="D5" s="37"/>
      <c r="E5" s="37"/>
      <c r="F5" s="37"/>
      <c r="G5" s="37"/>
    </row>
    <row r="6" s="1" customFormat="1" ht="35" customHeight="1" spans="1:7">
      <c r="A6" s="36" t="s">
        <v>623</v>
      </c>
      <c r="B6" s="37"/>
      <c r="C6" s="37"/>
      <c r="D6" s="37"/>
      <c r="E6" s="37"/>
      <c r="F6" s="37"/>
      <c r="G6" s="37"/>
    </row>
    <row r="7" s="1" customFormat="1" ht="35" customHeight="1" spans="1:9">
      <c r="A7" s="11">
        <v>1</v>
      </c>
      <c r="B7" s="11" t="s">
        <v>202</v>
      </c>
      <c r="C7" s="11" t="s">
        <v>44</v>
      </c>
      <c r="D7" s="12">
        <v>71121</v>
      </c>
      <c r="E7" s="12">
        <v>13000</v>
      </c>
      <c r="F7" s="11" t="s">
        <v>197</v>
      </c>
      <c r="G7" s="11" t="s">
        <v>624</v>
      </c>
      <c r="H7" s="39" t="s">
        <v>625</v>
      </c>
      <c r="I7" s="1" t="s">
        <v>626</v>
      </c>
    </row>
    <row r="8" s="1" customFormat="1" ht="35" customHeight="1" spans="1:9">
      <c r="A8" s="11">
        <v>2</v>
      </c>
      <c r="B8" s="11" t="s">
        <v>92</v>
      </c>
      <c r="C8" s="11" t="s">
        <v>44</v>
      </c>
      <c r="D8" s="12">
        <v>585174</v>
      </c>
      <c r="E8" s="12">
        <v>20000</v>
      </c>
      <c r="F8" s="38" t="s">
        <v>42</v>
      </c>
      <c r="G8" s="11" t="s">
        <v>627</v>
      </c>
      <c r="H8" s="25" t="s">
        <v>628</v>
      </c>
      <c r="I8" s="26" t="s">
        <v>629</v>
      </c>
    </row>
    <row r="9" s="1" customFormat="1" ht="35" customHeight="1" spans="1:7">
      <c r="A9" s="36" t="s">
        <v>630</v>
      </c>
      <c r="B9" s="37"/>
      <c r="C9" s="37"/>
      <c r="D9" s="37"/>
      <c r="E9" s="37"/>
      <c r="F9" s="37"/>
      <c r="G9" s="37"/>
    </row>
    <row r="10" s="1" customFormat="1" ht="35" customHeight="1" spans="1:7">
      <c r="A10" s="36" t="s">
        <v>631</v>
      </c>
      <c r="B10" s="37"/>
      <c r="C10" s="37"/>
      <c r="D10" s="37"/>
      <c r="E10" s="37"/>
      <c r="F10" s="37"/>
      <c r="G10" s="37"/>
    </row>
    <row r="11" s="1" customFormat="1" ht="35" customHeight="1" spans="1:9">
      <c r="A11" s="11">
        <v>3</v>
      </c>
      <c r="B11" s="11" t="s">
        <v>195</v>
      </c>
      <c r="C11" s="11" t="s">
        <v>44</v>
      </c>
      <c r="D11" s="12">
        <v>130000</v>
      </c>
      <c r="E11" s="12">
        <v>30000</v>
      </c>
      <c r="F11" s="11" t="s">
        <v>197</v>
      </c>
      <c r="G11" s="11" t="s">
        <v>632</v>
      </c>
      <c r="H11" s="25" t="s">
        <v>628</v>
      </c>
      <c r="I11" s="26" t="s">
        <v>633</v>
      </c>
    </row>
    <row r="12" s="1" customFormat="1" ht="35" customHeight="1" spans="1:7">
      <c r="A12" s="36" t="s">
        <v>634</v>
      </c>
      <c r="B12" s="37"/>
      <c r="C12" s="37"/>
      <c r="D12" s="37"/>
      <c r="E12" s="37"/>
      <c r="F12" s="37"/>
      <c r="G12" s="37"/>
    </row>
    <row r="13" s="1" customFormat="1" ht="35" customHeight="1" spans="1:9">
      <c r="A13" s="11">
        <v>4</v>
      </c>
      <c r="B13" s="11" t="s">
        <v>86</v>
      </c>
      <c r="C13" s="11" t="s">
        <v>44</v>
      </c>
      <c r="D13" s="12">
        <v>43331</v>
      </c>
      <c r="E13" s="12">
        <v>6000</v>
      </c>
      <c r="F13" s="38" t="s">
        <v>42</v>
      </c>
      <c r="G13" s="11" t="s">
        <v>635</v>
      </c>
      <c r="H13" s="21" t="s">
        <v>636</v>
      </c>
      <c r="I13" s="1" t="s">
        <v>637</v>
      </c>
    </row>
    <row r="14" s="1" customFormat="1" ht="35" customHeight="1" spans="1:7">
      <c r="A14" s="36" t="s">
        <v>638</v>
      </c>
      <c r="B14" s="37"/>
      <c r="C14" s="37"/>
      <c r="D14" s="37"/>
      <c r="E14" s="37"/>
      <c r="F14" s="37"/>
      <c r="G14" s="37"/>
    </row>
    <row r="15" s="1" customFormat="1" ht="35" customHeight="1" spans="1:9">
      <c r="A15" s="11">
        <v>5</v>
      </c>
      <c r="B15" s="11" t="s">
        <v>161</v>
      </c>
      <c r="C15" s="11" t="s">
        <v>44</v>
      </c>
      <c r="D15" s="12">
        <v>16370</v>
      </c>
      <c r="E15" s="12">
        <v>3000</v>
      </c>
      <c r="F15" s="38" t="s">
        <v>42</v>
      </c>
      <c r="G15" s="11" t="s">
        <v>639</v>
      </c>
      <c r="H15" s="25" t="s">
        <v>625</v>
      </c>
      <c r="I15" s="1" t="s">
        <v>640</v>
      </c>
    </row>
    <row r="16" s="1" customFormat="1" ht="35" customHeight="1" spans="1:9">
      <c r="A16" s="11">
        <v>6</v>
      </c>
      <c r="B16" s="11" t="s">
        <v>256</v>
      </c>
      <c r="C16" s="11" t="s">
        <v>44</v>
      </c>
      <c r="D16" s="12">
        <v>551000</v>
      </c>
      <c r="E16" s="12">
        <v>75400</v>
      </c>
      <c r="F16" s="11" t="s">
        <v>251</v>
      </c>
      <c r="G16" s="11" t="s">
        <v>641</v>
      </c>
      <c r="H16" s="21" t="s">
        <v>642</v>
      </c>
      <c r="I16" s="1" t="s">
        <v>643</v>
      </c>
    </row>
    <row r="17" s="1" customFormat="1" ht="37" customHeight="1" spans="1:7">
      <c r="A17" s="36" t="s">
        <v>644</v>
      </c>
      <c r="B17" s="37"/>
      <c r="C17" s="37"/>
      <c r="D17" s="37"/>
      <c r="E17" s="37"/>
      <c r="F17" s="37"/>
      <c r="G17" s="37"/>
    </row>
    <row r="18" s="1" customFormat="1" ht="35" customHeight="1" spans="1:8">
      <c r="A18" s="36" t="s">
        <v>645</v>
      </c>
      <c r="B18" s="37"/>
      <c r="C18" s="37"/>
      <c r="D18" s="37"/>
      <c r="E18" s="37"/>
      <c r="F18" s="37"/>
      <c r="G18" s="37"/>
      <c r="H18" s="40"/>
    </row>
    <row r="19" s="1" customFormat="1" ht="35" customHeight="1" spans="1:9">
      <c r="A19" s="11">
        <v>7</v>
      </c>
      <c r="B19" s="11" t="s">
        <v>250</v>
      </c>
      <c r="C19" s="11" t="s">
        <v>44</v>
      </c>
      <c r="D19" s="12">
        <v>52008</v>
      </c>
      <c r="E19" s="12">
        <v>4000</v>
      </c>
      <c r="F19" s="11" t="s">
        <v>251</v>
      </c>
      <c r="G19" s="11" t="s">
        <v>646</v>
      </c>
      <c r="H19" s="25" t="s">
        <v>636</v>
      </c>
      <c r="I19" s="17" t="s">
        <v>647</v>
      </c>
    </row>
    <row r="20" s="1" customFormat="1" ht="45" customHeight="1" spans="1:7">
      <c r="A20" s="36" t="s">
        <v>648</v>
      </c>
      <c r="B20" s="37"/>
      <c r="C20" s="37"/>
      <c r="D20" s="37"/>
      <c r="E20" s="37"/>
      <c r="F20" s="37"/>
      <c r="G20" s="37"/>
    </row>
    <row r="21" s="1" customFormat="1" ht="35" customHeight="1" spans="1:9">
      <c r="A21" s="11">
        <v>8</v>
      </c>
      <c r="B21" s="11" t="s">
        <v>140</v>
      </c>
      <c r="C21" s="11" t="s">
        <v>44</v>
      </c>
      <c r="D21" s="12">
        <v>17252</v>
      </c>
      <c r="E21" s="12">
        <v>1000</v>
      </c>
      <c r="F21" s="38" t="s">
        <v>42</v>
      </c>
      <c r="G21" s="11" t="s">
        <v>649</v>
      </c>
      <c r="H21" s="25" t="s">
        <v>650</v>
      </c>
      <c r="I21" s="17" t="s">
        <v>651</v>
      </c>
    </row>
    <row r="22" s="1" customFormat="1" ht="35" customHeight="1" spans="1:9">
      <c r="A22" s="11">
        <v>9</v>
      </c>
      <c r="B22" s="11" t="s">
        <v>264</v>
      </c>
      <c r="C22" s="11" t="s">
        <v>44</v>
      </c>
      <c r="D22" s="12">
        <v>52306</v>
      </c>
      <c r="E22" s="12">
        <v>30200</v>
      </c>
      <c r="F22" s="11" t="s">
        <v>251</v>
      </c>
      <c r="G22" s="11" t="s">
        <v>652</v>
      </c>
      <c r="H22" s="21" t="s">
        <v>653</v>
      </c>
      <c r="I22" s="41" t="s">
        <v>654</v>
      </c>
    </row>
    <row r="23" s="1" customFormat="1" ht="35" customHeight="1" spans="1:7">
      <c r="A23" s="36" t="s">
        <v>655</v>
      </c>
      <c r="B23" s="37"/>
      <c r="C23" s="37"/>
      <c r="D23" s="37"/>
      <c r="E23" s="37"/>
      <c r="F23" s="37"/>
      <c r="G23" s="37"/>
    </row>
    <row r="24" s="1" customFormat="1" ht="35" customHeight="1" spans="1:7">
      <c r="A24" s="36" t="s">
        <v>656</v>
      </c>
      <c r="B24" s="37"/>
      <c r="C24" s="37"/>
      <c r="D24" s="37"/>
      <c r="E24" s="37"/>
      <c r="F24" s="37"/>
      <c r="G24" s="37"/>
    </row>
    <row r="25" s="1" customFormat="1" ht="35" customHeight="1" spans="1:9">
      <c r="A25" s="11">
        <v>10</v>
      </c>
      <c r="B25" s="11" t="s">
        <v>260</v>
      </c>
      <c r="C25" s="11" t="s">
        <v>44</v>
      </c>
      <c r="D25" s="12">
        <v>110000</v>
      </c>
      <c r="E25" s="12">
        <v>3000</v>
      </c>
      <c r="F25" s="11" t="s">
        <v>251</v>
      </c>
      <c r="G25" s="11" t="s">
        <v>657</v>
      </c>
      <c r="H25" s="25" t="s">
        <v>658</v>
      </c>
      <c r="I25" s="17" t="s">
        <v>659</v>
      </c>
    </row>
    <row r="26" s="2" customFormat="1" customHeight="1"/>
    <row r="27" s="2" customFormat="1" customHeight="1"/>
    <row r="28" s="2" customFormat="1" customHeight="1"/>
  </sheetData>
  <autoFilter ref="A2:G28">
    <extLst/>
  </autoFilter>
  <mergeCells count="13">
    <mergeCell ref="A2:G2"/>
    <mergeCell ref="A4:G4"/>
    <mergeCell ref="A5:G5"/>
    <mergeCell ref="A6:G6"/>
    <mergeCell ref="A9:G9"/>
    <mergeCell ref="A10:G10"/>
    <mergeCell ref="A12:G12"/>
    <mergeCell ref="A14:G14"/>
    <mergeCell ref="A17:G17"/>
    <mergeCell ref="A18:G18"/>
    <mergeCell ref="A20:G20"/>
    <mergeCell ref="A23:G23"/>
    <mergeCell ref="A24:G24"/>
  </mergeCells>
  <pageMargins left="0.700694444444445" right="0.700694444444445" top="0.751388888888889" bottom="0.751388888888889" header="0.298611111111111" footer="0.298611111111111"/>
  <pageSetup paperSize="9" scale="57"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pane ySplit="3" topLeftCell="A22" activePane="bottomLeft" state="frozen"/>
      <selection/>
      <selection pane="bottomLeft" activeCell="B24" sqref="B24"/>
    </sheetView>
  </sheetViews>
  <sheetFormatPr defaultColWidth="9" defaultRowHeight="15.75" customHeight="1"/>
  <cols>
    <col min="1" max="1" width="5.63333333333333" customWidth="1"/>
    <col min="2" max="2" width="40.6333333333333" customWidth="1"/>
    <col min="3" max="5" width="10.6333333333333" customWidth="1"/>
    <col min="6" max="6" width="15.6333333333333" customWidth="1"/>
    <col min="7" max="7" width="25" customWidth="1"/>
  </cols>
  <sheetData>
    <row r="1" customHeight="1" spans="1:1">
      <c r="A1" s="4" t="s">
        <v>592</v>
      </c>
    </row>
    <row r="2" s="2" customFormat="1" ht="40" customHeight="1" spans="1:7">
      <c r="A2" s="35" t="s">
        <v>660</v>
      </c>
      <c r="B2" s="35" t="s">
        <v>617</v>
      </c>
      <c r="C2" s="35" t="s">
        <v>617</v>
      </c>
      <c r="D2" s="35" t="s">
        <v>617</v>
      </c>
      <c r="E2" s="35" t="s">
        <v>617</v>
      </c>
      <c r="F2" s="35" t="s">
        <v>617</v>
      </c>
      <c r="G2" s="35" t="s">
        <v>617</v>
      </c>
    </row>
    <row r="3" s="2" customFormat="1" ht="35" customHeight="1" spans="1:7">
      <c r="A3" s="6" t="s">
        <v>1</v>
      </c>
      <c r="B3" s="6" t="s">
        <v>2</v>
      </c>
      <c r="C3" s="6" t="s">
        <v>618</v>
      </c>
      <c r="D3" s="6" t="s">
        <v>360</v>
      </c>
      <c r="E3" s="6" t="s">
        <v>619</v>
      </c>
      <c r="F3" s="6" t="s">
        <v>661</v>
      </c>
      <c r="G3" s="6" t="s">
        <v>620</v>
      </c>
    </row>
    <row r="4" s="2" customFormat="1" ht="35" customHeight="1" spans="1:7">
      <c r="A4" s="36" t="s">
        <v>662</v>
      </c>
      <c r="B4" s="37"/>
      <c r="C4" s="37"/>
      <c r="D4" s="37"/>
      <c r="E4" s="37"/>
      <c r="F4" s="37"/>
      <c r="G4" s="37"/>
    </row>
    <row r="5" s="2" customFormat="1" ht="35" customHeight="1" spans="1:7">
      <c r="A5" s="36" t="s">
        <v>663</v>
      </c>
      <c r="B5" s="37"/>
      <c r="C5" s="37"/>
      <c r="D5" s="37"/>
      <c r="E5" s="37"/>
      <c r="F5" s="37"/>
      <c r="G5" s="37"/>
    </row>
    <row r="6" s="2" customFormat="1" ht="35" customHeight="1" spans="1:7">
      <c r="A6" s="36" t="s">
        <v>664</v>
      </c>
      <c r="B6" s="37"/>
      <c r="C6" s="37"/>
      <c r="D6" s="37"/>
      <c r="E6" s="37"/>
      <c r="F6" s="37"/>
      <c r="G6" s="37"/>
    </row>
    <row r="7" s="2" customFormat="1" ht="52" customHeight="1" spans="1:10">
      <c r="A7" s="11">
        <v>1</v>
      </c>
      <c r="B7" s="11" t="s">
        <v>132</v>
      </c>
      <c r="C7" s="11" t="s">
        <v>44</v>
      </c>
      <c r="D7" s="12">
        <v>155800</v>
      </c>
      <c r="E7" s="12">
        <v>18000</v>
      </c>
      <c r="F7" s="38" t="s">
        <v>42</v>
      </c>
      <c r="G7" s="11" t="s">
        <v>665</v>
      </c>
      <c r="H7" s="17" t="s">
        <v>666</v>
      </c>
      <c r="J7" s="2" t="s">
        <v>667</v>
      </c>
    </row>
    <row r="8" s="2" customFormat="1" ht="46" customHeight="1" spans="1:10">
      <c r="A8" s="11">
        <v>2</v>
      </c>
      <c r="B8" s="11" t="s">
        <v>135</v>
      </c>
      <c r="C8" s="11" t="s">
        <v>44</v>
      </c>
      <c r="D8" s="12">
        <v>164266</v>
      </c>
      <c r="E8" s="13">
        <v>5300</v>
      </c>
      <c r="F8" s="38" t="s">
        <v>42</v>
      </c>
      <c r="G8" s="11" t="s">
        <v>665</v>
      </c>
      <c r="H8" s="2" t="s">
        <v>668</v>
      </c>
      <c r="J8" s="2" t="s">
        <v>669</v>
      </c>
    </row>
    <row r="9" s="2" customFormat="1" ht="45" customHeight="1" spans="1:10">
      <c r="A9" s="11">
        <v>3</v>
      </c>
      <c r="B9" s="11" t="s">
        <v>137</v>
      </c>
      <c r="C9" s="11" t="s">
        <v>44</v>
      </c>
      <c r="D9" s="12">
        <v>460557</v>
      </c>
      <c r="E9" s="12">
        <v>79500</v>
      </c>
      <c r="F9" s="38" t="s">
        <v>42</v>
      </c>
      <c r="G9" s="11" t="s">
        <v>665</v>
      </c>
      <c r="H9" s="17" t="s">
        <v>670</v>
      </c>
      <c r="J9" s="2" t="s">
        <v>139</v>
      </c>
    </row>
    <row r="10" s="2" customFormat="1" ht="35" customHeight="1" spans="1:7">
      <c r="A10" s="36" t="s">
        <v>630</v>
      </c>
      <c r="B10" s="37"/>
      <c r="C10" s="37"/>
      <c r="D10" s="37"/>
      <c r="E10" s="37"/>
      <c r="F10" s="37"/>
      <c r="G10" s="37"/>
    </row>
    <row r="11" s="2" customFormat="1" ht="38" customHeight="1" spans="1:7">
      <c r="A11" s="36" t="s">
        <v>671</v>
      </c>
      <c r="B11" s="37"/>
      <c r="C11" s="37"/>
      <c r="D11" s="37"/>
      <c r="E11" s="37"/>
      <c r="F11" s="37"/>
      <c r="G11" s="37"/>
    </row>
    <row r="12" s="2" customFormat="1" ht="35" customHeight="1" spans="1:10">
      <c r="A12" s="11">
        <v>4</v>
      </c>
      <c r="B12" s="11" t="s">
        <v>120</v>
      </c>
      <c r="C12" s="11" t="s">
        <v>44</v>
      </c>
      <c r="D12" s="12">
        <v>118074</v>
      </c>
      <c r="E12" s="12">
        <v>4800</v>
      </c>
      <c r="F12" s="38" t="s">
        <v>42</v>
      </c>
      <c r="G12" s="11" t="s">
        <v>672</v>
      </c>
      <c r="H12" s="17" t="s">
        <v>673</v>
      </c>
      <c r="J12" s="2" t="s">
        <v>669</v>
      </c>
    </row>
    <row r="13" s="2" customFormat="1" ht="43" customHeight="1" spans="1:10">
      <c r="A13" s="11">
        <v>5</v>
      </c>
      <c r="B13" s="11" t="s">
        <v>181</v>
      </c>
      <c r="C13" s="11" t="s">
        <v>44</v>
      </c>
      <c r="D13" s="12">
        <v>86175</v>
      </c>
      <c r="E13" s="12">
        <v>4000</v>
      </c>
      <c r="F13" s="38" t="s">
        <v>42</v>
      </c>
      <c r="G13" s="11" t="s">
        <v>674</v>
      </c>
      <c r="H13" s="2" t="s">
        <v>675</v>
      </c>
      <c r="J13" s="2" t="s">
        <v>676</v>
      </c>
    </row>
    <row r="14" s="2" customFormat="1" ht="40" customHeight="1" spans="1:10">
      <c r="A14" s="11">
        <v>6</v>
      </c>
      <c r="B14" s="11" t="s">
        <v>127</v>
      </c>
      <c r="C14" s="11" t="s">
        <v>44</v>
      </c>
      <c r="D14" s="12">
        <v>92378</v>
      </c>
      <c r="E14" s="12">
        <v>200</v>
      </c>
      <c r="F14" s="38" t="s">
        <v>42</v>
      </c>
      <c r="G14" s="11" t="s">
        <v>635</v>
      </c>
      <c r="H14" s="17" t="s">
        <v>670</v>
      </c>
      <c r="J14" s="2" t="s">
        <v>677</v>
      </c>
    </row>
    <row r="15" s="2" customFormat="1" ht="39" customHeight="1" spans="1:7">
      <c r="A15" s="36" t="s">
        <v>678</v>
      </c>
      <c r="B15" s="37"/>
      <c r="C15" s="37"/>
      <c r="D15" s="37"/>
      <c r="E15" s="37"/>
      <c r="F15" s="37"/>
      <c r="G15" s="37"/>
    </row>
    <row r="16" s="2" customFormat="1" ht="53" customHeight="1" spans="1:10">
      <c r="A16" s="11">
        <v>7</v>
      </c>
      <c r="B16" s="11" t="s">
        <v>345</v>
      </c>
      <c r="C16" s="11" t="s">
        <v>44</v>
      </c>
      <c r="D16" s="12">
        <v>46040</v>
      </c>
      <c r="E16" s="12">
        <v>3500</v>
      </c>
      <c r="F16" s="11" t="s">
        <v>337</v>
      </c>
      <c r="G16" s="11" t="s">
        <v>679</v>
      </c>
      <c r="H16" s="2" t="s">
        <v>680</v>
      </c>
      <c r="J16" s="2" t="s">
        <v>681</v>
      </c>
    </row>
    <row r="17" s="2" customFormat="1" ht="35" customHeight="1" spans="1:7">
      <c r="A17" s="36" t="s">
        <v>682</v>
      </c>
      <c r="B17" s="37"/>
      <c r="C17" s="37"/>
      <c r="D17" s="37"/>
      <c r="E17" s="37"/>
      <c r="F17" s="37"/>
      <c r="G17" s="37"/>
    </row>
    <row r="18" s="2" customFormat="1" ht="51" customHeight="1" spans="1:7">
      <c r="A18" s="36" t="s">
        <v>645</v>
      </c>
      <c r="B18" s="37"/>
      <c r="C18" s="37"/>
      <c r="D18" s="37"/>
      <c r="E18" s="37"/>
      <c r="F18" s="37"/>
      <c r="G18" s="37"/>
    </row>
    <row r="19" s="2" customFormat="1" ht="35" customHeight="1" spans="1:8">
      <c r="A19" s="11">
        <v>8</v>
      </c>
      <c r="B19" s="11" t="s">
        <v>148</v>
      </c>
      <c r="C19" s="11" t="s">
        <v>44</v>
      </c>
      <c r="D19" s="12">
        <v>65000</v>
      </c>
      <c r="E19" s="12">
        <v>25000</v>
      </c>
      <c r="F19" s="38" t="s">
        <v>42</v>
      </c>
      <c r="G19" s="11" t="s">
        <v>683</v>
      </c>
      <c r="H19" s="17" t="s">
        <v>684</v>
      </c>
    </row>
    <row r="20" s="2" customFormat="1" ht="35" customHeight="1" spans="1:7">
      <c r="A20" s="36" t="s">
        <v>685</v>
      </c>
      <c r="B20" s="37"/>
      <c r="C20" s="37"/>
      <c r="D20" s="37"/>
      <c r="E20" s="37"/>
      <c r="F20" s="37"/>
      <c r="G20" s="37"/>
    </row>
    <row r="21" s="2" customFormat="1" ht="35" customHeight="1" spans="1:8">
      <c r="A21" s="11">
        <v>9</v>
      </c>
      <c r="B21" s="11" t="s">
        <v>239</v>
      </c>
      <c r="C21" s="11" t="s">
        <v>44</v>
      </c>
      <c r="D21" s="12">
        <v>28016</v>
      </c>
      <c r="E21" s="12">
        <v>3200</v>
      </c>
      <c r="F21" s="11" t="s">
        <v>235</v>
      </c>
      <c r="G21" s="11" t="s">
        <v>686</v>
      </c>
      <c r="H21" s="17" t="s">
        <v>687</v>
      </c>
    </row>
    <row r="22" s="2" customFormat="1" ht="35" customHeight="1" spans="1:7">
      <c r="A22" s="36" t="s">
        <v>688</v>
      </c>
      <c r="B22" s="37"/>
      <c r="C22" s="37"/>
      <c r="D22" s="37"/>
      <c r="E22" s="37"/>
      <c r="F22" s="37"/>
      <c r="G22" s="37"/>
    </row>
    <row r="23" s="2" customFormat="1" ht="40" customHeight="1" spans="1:7">
      <c r="A23" s="36" t="s">
        <v>689</v>
      </c>
      <c r="B23" s="37"/>
      <c r="C23" s="37"/>
      <c r="D23" s="37"/>
      <c r="E23" s="37"/>
      <c r="F23" s="37"/>
      <c r="G23" s="37"/>
    </row>
    <row r="24" s="2" customFormat="1" ht="35" customHeight="1" spans="1:7">
      <c r="A24" s="11">
        <v>10</v>
      </c>
      <c r="B24" s="11" t="s">
        <v>173</v>
      </c>
      <c r="C24" s="11" t="s">
        <v>44</v>
      </c>
      <c r="D24" s="12">
        <v>1216635</v>
      </c>
      <c r="E24" s="12">
        <v>530000</v>
      </c>
      <c r="F24" s="38" t="s">
        <v>42</v>
      </c>
      <c r="G24" s="11" t="s">
        <v>690</v>
      </c>
    </row>
    <row r="25" s="2" customFormat="1" ht="35" customHeight="1" spans="1:7">
      <c r="A25" s="36" t="s">
        <v>656</v>
      </c>
      <c r="B25" s="37"/>
      <c r="C25" s="37"/>
      <c r="D25" s="37"/>
      <c r="E25" s="37"/>
      <c r="F25" s="37"/>
      <c r="G25" s="37"/>
    </row>
    <row r="26" s="2" customFormat="1" ht="35" customHeight="1" spans="1:7">
      <c r="A26" s="11">
        <v>11</v>
      </c>
      <c r="B26" s="11" t="s">
        <v>169</v>
      </c>
      <c r="C26" s="11" t="s">
        <v>44</v>
      </c>
      <c r="D26" s="12">
        <v>19625</v>
      </c>
      <c r="E26" s="12">
        <v>2500</v>
      </c>
      <c r="F26" s="38" t="s">
        <v>42</v>
      </c>
      <c r="G26" s="11" t="s">
        <v>691</v>
      </c>
    </row>
    <row r="27" s="2" customFormat="1" ht="35" customHeight="1" spans="1:7">
      <c r="A27" s="36" t="s">
        <v>692</v>
      </c>
      <c r="B27" s="37"/>
      <c r="C27" s="37"/>
      <c r="D27" s="37"/>
      <c r="E27" s="37"/>
      <c r="F27" s="37"/>
      <c r="G27" s="37"/>
    </row>
    <row r="28" s="2" customFormat="1" ht="35" customHeight="1" spans="1:7">
      <c r="A28" s="11">
        <v>12</v>
      </c>
      <c r="B28" s="11" t="s">
        <v>288</v>
      </c>
      <c r="C28" s="11" t="s">
        <v>44</v>
      </c>
      <c r="D28" s="12">
        <v>172000</v>
      </c>
      <c r="E28" s="13">
        <v>27000</v>
      </c>
      <c r="F28" s="11" t="s">
        <v>251</v>
      </c>
      <c r="G28" s="11" t="s">
        <v>693</v>
      </c>
    </row>
    <row r="29" s="2" customFormat="1" ht="35" customHeight="1" spans="1:7">
      <c r="A29" s="11">
        <v>13</v>
      </c>
      <c r="B29" s="11" t="s">
        <v>106</v>
      </c>
      <c r="C29" s="11" t="s">
        <v>44</v>
      </c>
      <c r="D29" s="12">
        <v>60938</v>
      </c>
      <c r="E29" s="12">
        <v>17000</v>
      </c>
      <c r="F29" s="38" t="s">
        <v>42</v>
      </c>
      <c r="G29" s="11" t="s">
        <v>694</v>
      </c>
    </row>
    <row r="30" s="2" customFormat="1" ht="35" customHeight="1" spans="1:8">
      <c r="A30" s="11">
        <v>14</v>
      </c>
      <c r="B30" s="11" t="s">
        <v>124</v>
      </c>
      <c r="C30" s="11" t="s">
        <v>44</v>
      </c>
      <c r="D30" s="12">
        <v>114582</v>
      </c>
      <c r="E30" s="12">
        <v>2000</v>
      </c>
      <c r="F30" s="38" t="s">
        <v>42</v>
      </c>
      <c r="G30" s="11" t="s">
        <v>672</v>
      </c>
      <c r="H30" s="17" t="s">
        <v>695</v>
      </c>
    </row>
    <row r="31" s="2" customFormat="1" ht="35" customHeight="1" spans="1:7">
      <c r="A31" s="11">
        <v>15</v>
      </c>
      <c r="B31" s="11" t="s">
        <v>151</v>
      </c>
      <c r="C31" s="11" t="s">
        <v>44</v>
      </c>
      <c r="D31" s="12">
        <v>80417</v>
      </c>
      <c r="E31" s="12">
        <v>35000</v>
      </c>
      <c r="F31" s="38" t="s">
        <v>42</v>
      </c>
      <c r="G31" s="11" t="s">
        <v>649</v>
      </c>
    </row>
    <row r="32" ht="45" customHeight="1" spans="1:7">
      <c r="A32" s="11">
        <v>16</v>
      </c>
      <c r="B32" s="19" t="s">
        <v>116</v>
      </c>
      <c r="C32" s="11" t="s">
        <v>44</v>
      </c>
      <c r="D32" s="12">
        <v>17000</v>
      </c>
      <c r="E32" s="12">
        <v>3000</v>
      </c>
      <c r="F32" s="38" t="s">
        <v>42</v>
      </c>
      <c r="G32" s="11" t="s">
        <v>696</v>
      </c>
    </row>
  </sheetData>
  <autoFilter ref="A2:G32">
    <extLst/>
  </autoFilter>
  <mergeCells count="14">
    <mergeCell ref="A2:G2"/>
    <mergeCell ref="A4:G4"/>
    <mergeCell ref="A5:G5"/>
    <mergeCell ref="A6:G6"/>
    <mergeCell ref="A10:G10"/>
    <mergeCell ref="A11:G11"/>
    <mergeCell ref="A15:G15"/>
    <mergeCell ref="A17:G17"/>
    <mergeCell ref="A18:G18"/>
    <mergeCell ref="A20:G20"/>
    <mergeCell ref="A22:G22"/>
    <mergeCell ref="A23:G23"/>
    <mergeCell ref="A25:G25"/>
    <mergeCell ref="A27:G27"/>
  </mergeCells>
  <pageMargins left="0.700694444444445" right="0.700694444444445" top="0.751388888888889" bottom="0.751388888888889" header="0.298611111111111" footer="0.298611111111111"/>
  <pageSetup paperSize="9" scale="42"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pane ySplit="3" topLeftCell="A28" activePane="bottomLeft" state="frozen"/>
      <selection/>
      <selection pane="bottomLeft" activeCell="E15" sqref="E15"/>
    </sheetView>
  </sheetViews>
  <sheetFormatPr defaultColWidth="9" defaultRowHeight="15.75" customHeight="1"/>
  <cols>
    <col min="1" max="1" width="5.63333333333333" customWidth="1"/>
    <col min="2" max="2" width="40.6333333333333" customWidth="1"/>
    <col min="3" max="3" width="12.5" customWidth="1"/>
    <col min="4" max="4" width="10.6333333333333" customWidth="1"/>
    <col min="5" max="5" width="16.3333333333333" customWidth="1"/>
    <col min="6" max="6" width="23.775" customWidth="1"/>
    <col min="16382" max="16384" width="9" style="3"/>
  </cols>
  <sheetData>
    <row r="1" customHeight="1" spans="1:1">
      <c r="A1" s="4" t="s">
        <v>534</v>
      </c>
    </row>
    <row r="2" s="1" customFormat="1" ht="40" customHeight="1" spans="1:6">
      <c r="A2" s="5" t="s">
        <v>697</v>
      </c>
      <c r="B2" s="5" t="s">
        <v>617</v>
      </c>
      <c r="C2" s="5" t="s">
        <v>617</v>
      </c>
      <c r="D2" s="5" t="s">
        <v>617</v>
      </c>
      <c r="E2" s="5" t="s">
        <v>617</v>
      </c>
      <c r="F2" s="5" t="s">
        <v>617</v>
      </c>
    </row>
    <row r="3" s="1" customFormat="1" ht="35" customHeight="1" spans="1:6">
      <c r="A3" s="6" t="s">
        <v>1</v>
      </c>
      <c r="B3" s="6" t="s">
        <v>2</v>
      </c>
      <c r="C3" s="6" t="s">
        <v>360</v>
      </c>
      <c r="D3" s="6" t="s">
        <v>619</v>
      </c>
      <c r="E3" s="6" t="s">
        <v>5</v>
      </c>
      <c r="F3" s="6" t="s">
        <v>620</v>
      </c>
    </row>
    <row r="4" s="1" customFormat="1" ht="35" customHeight="1" spans="1:6">
      <c r="A4" s="7" t="s">
        <v>698</v>
      </c>
      <c r="B4" s="8"/>
      <c r="C4" s="8">
        <f>C7+C9+C10+C13+C15+C16+C17+C20+C22+C23+C24+C25+C28+C29+C31+C33+C35+C30</f>
        <v>1196323</v>
      </c>
      <c r="D4" s="8">
        <f>D7+D9+D10+D13+D15+D16+D17+D20+D22+D23+D24+D25+D28+D29+D31+D33+D35+D30</f>
        <v>69084</v>
      </c>
      <c r="E4" s="8"/>
      <c r="F4" s="8"/>
    </row>
    <row r="5" s="1" customFormat="1" ht="35" customHeight="1" spans="1:6">
      <c r="A5" s="9" t="s">
        <v>663</v>
      </c>
      <c r="B5" s="10"/>
      <c r="C5" s="10"/>
      <c r="D5" s="10"/>
      <c r="E5" s="10"/>
      <c r="F5" s="10"/>
    </row>
    <row r="6" s="1" customFormat="1" ht="35" customHeight="1" spans="1:6">
      <c r="A6" s="9" t="s">
        <v>699</v>
      </c>
      <c r="B6" s="10"/>
      <c r="C6" s="10"/>
      <c r="D6" s="10"/>
      <c r="E6" s="10"/>
      <c r="F6" s="10"/>
    </row>
    <row r="7" s="1" customFormat="1" ht="35" customHeight="1" spans="1:8">
      <c r="A7" s="11">
        <v>1</v>
      </c>
      <c r="B7" s="11" t="s">
        <v>428</v>
      </c>
      <c r="C7" s="12">
        <v>59445</v>
      </c>
      <c r="D7" s="12">
        <v>1900</v>
      </c>
      <c r="E7" s="12" t="s">
        <v>611</v>
      </c>
      <c r="F7" s="12" t="s">
        <v>700</v>
      </c>
      <c r="G7" s="21" t="s">
        <v>701</v>
      </c>
      <c r="H7" s="24" t="s">
        <v>702</v>
      </c>
    </row>
    <row r="8" s="1" customFormat="1" ht="35" customHeight="1" spans="1:6">
      <c r="A8" s="9" t="s">
        <v>623</v>
      </c>
      <c r="B8" s="10"/>
      <c r="C8" s="10"/>
      <c r="D8" s="10"/>
      <c r="E8" s="10"/>
      <c r="F8" s="10"/>
    </row>
    <row r="9" s="1" customFormat="1" ht="35" customHeight="1" spans="1:8">
      <c r="A9" s="11">
        <v>2</v>
      </c>
      <c r="B9" s="11" t="s">
        <v>92</v>
      </c>
      <c r="C9" s="12">
        <v>585174</v>
      </c>
      <c r="D9" s="12">
        <v>20000</v>
      </c>
      <c r="E9" s="11" t="s">
        <v>703</v>
      </c>
      <c r="F9" s="11" t="s">
        <v>627</v>
      </c>
      <c r="G9" s="25" t="s">
        <v>628</v>
      </c>
      <c r="H9" s="26" t="s">
        <v>629</v>
      </c>
    </row>
    <row r="10" s="1" customFormat="1" ht="35" customHeight="1" spans="1:7">
      <c r="A10" s="11">
        <v>3</v>
      </c>
      <c r="B10" s="11" t="s">
        <v>469</v>
      </c>
      <c r="C10" s="12">
        <v>3593</v>
      </c>
      <c r="D10" s="12">
        <v>3593</v>
      </c>
      <c r="E10" s="11" t="s">
        <v>468</v>
      </c>
      <c r="F10" s="11" t="s">
        <v>665</v>
      </c>
      <c r="G10" s="21" t="s">
        <v>625</v>
      </c>
    </row>
    <row r="11" s="1" customFormat="1" ht="35" customHeight="1" spans="1:6">
      <c r="A11" s="9" t="s">
        <v>630</v>
      </c>
      <c r="B11" s="10"/>
      <c r="C11" s="10"/>
      <c r="D11" s="10"/>
      <c r="E11" s="10"/>
      <c r="F11" s="10"/>
    </row>
    <row r="12" s="1" customFormat="1" ht="35" customHeight="1" spans="1:6">
      <c r="A12" s="9" t="s">
        <v>634</v>
      </c>
      <c r="B12" s="10"/>
      <c r="C12" s="10"/>
      <c r="D12" s="10"/>
      <c r="E12" s="10"/>
      <c r="F12" s="10"/>
    </row>
    <row r="13" s="1" customFormat="1" ht="35" customHeight="1" spans="1:8">
      <c r="A13" s="11">
        <v>4</v>
      </c>
      <c r="B13" s="11" t="s">
        <v>86</v>
      </c>
      <c r="C13" s="12">
        <v>43331</v>
      </c>
      <c r="D13" s="12">
        <v>6000</v>
      </c>
      <c r="E13" s="11" t="s">
        <v>703</v>
      </c>
      <c r="F13" s="11" t="s">
        <v>635</v>
      </c>
      <c r="G13" s="21" t="s">
        <v>636</v>
      </c>
      <c r="H13" s="1" t="s">
        <v>637</v>
      </c>
    </row>
    <row r="14" s="1" customFormat="1" ht="35" customHeight="1" spans="1:6">
      <c r="A14" s="9" t="s">
        <v>704</v>
      </c>
      <c r="B14" s="10"/>
      <c r="C14" s="10"/>
      <c r="D14" s="10"/>
      <c r="E14" s="10"/>
      <c r="F14" s="10"/>
    </row>
    <row r="15" s="1" customFormat="1" ht="35" customHeight="1" spans="1:8">
      <c r="A15" s="11">
        <v>5</v>
      </c>
      <c r="B15" s="11" t="s">
        <v>161</v>
      </c>
      <c r="C15" s="12">
        <v>16370</v>
      </c>
      <c r="D15" s="12">
        <v>3000</v>
      </c>
      <c r="E15" s="11" t="s">
        <v>464</v>
      </c>
      <c r="F15" s="11" t="s">
        <v>639</v>
      </c>
      <c r="G15" s="25" t="s">
        <v>625</v>
      </c>
      <c r="H15" s="1" t="s">
        <v>640</v>
      </c>
    </row>
    <row r="16" s="1" customFormat="1" ht="35" customHeight="1" spans="1:13">
      <c r="A16" s="11">
        <v>6</v>
      </c>
      <c r="B16" s="11" t="s">
        <v>530</v>
      </c>
      <c r="C16" s="12">
        <v>18940</v>
      </c>
      <c r="D16" s="27">
        <v>2140</v>
      </c>
      <c r="E16" s="11" t="s">
        <v>384</v>
      </c>
      <c r="F16" s="11" t="s">
        <v>705</v>
      </c>
      <c r="G16" s="25" t="s">
        <v>706</v>
      </c>
      <c r="H16" s="1" t="s">
        <v>707</v>
      </c>
      <c r="L16" s="34" t="s">
        <v>708</v>
      </c>
      <c r="M16" s="34"/>
    </row>
    <row r="17" s="1" customFormat="1" ht="35" customHeight="1" spans="1:13">
      <c r="A17" s="11">
        <v>7</v>
      </c>
      <c r="B17" s="11" t="s">
        <v>527</v>
      </c>
      <c r="C17" s="27">
        <v>3732</v>
      </c>
      <c r="D17" s="12">
        <v>1000</v>
      </c>
      <c r="E17" s="11" t="s">
        <v>381</v>
      </c>
      <c r="F17" s="11" t="s">
        <v>709</v>
      </c>
      <c r="G17" s="28" t="s">
        <v>710</v>
      </c>
      <c r="H17" s="1" t="s">
        <v>711</v>
      </c>
      <c r="K17" s="1" t="s">
        <v>712</v>
      </c>
      <c r="L17" s="34" t="s">
        <v>713</v>
      </c>
      <c r="M17" s="34"/>
    </row>
    <row r="18" s="1" customFormat="1" ht="37" customHeight="1" spans="1:13">
      <c r="A18" s="9" t="s">
        <v>714</v>
      </c>
      <c r="B18" s="10"/>
      <c r="C18" s="10"/>
      <c r="D18" s="10"/>
      <c r="E18" s="10"/>
      <c r="F18" s="10"/>
      <c r="L18" s="22"/>
      <c r="M18" s="22"/>
    </row>
    <row r="19" s="1" customFormat="1" ht="37" customHeight="1" spans="1:6">
      <c r="A19" s="29" t="s">
        <v>715</v>
      </c>
      <c r="B19" s="30"/>
      <c r="C19" s="30"/>
      <c r="D19" s="30"/>
      <c r="E19" s="30"/>
      <c r="F19" s="31"/>
    </row>
    <row r="20" s="1" customFormat="1" ht="37" customHeight="1" spans="1:8">
      <c r="A20" s="11">
        <v>8</v>
      </c>
      <c r="B20" s="11" t="s">
        <v>524</v>
      </c>
      <c r="C20" s="11">
        <v>8005</v>
      </c>
      <c r="D20" s="11">
        <v>1201</v>
      </c>
      <c r="E20" s="11" t="s">
        <v>420</v>
      </c>
      <c r="F20" s="11" t="s">
        <v>716</v>
      </c>
      <c r="G20" s="1" t="s">
        <v>650</v>
      </c>
      <c r="H20" s="1" t="s">
        <v>717</v>
      </c>
    </row>
    <row r="21" s="1" customFormat="1" ht="45" customHeight="1" spans="1:6">
      <c r="A21" s="9" t="s">
        <v>718</v>
      </c>
      <c r="B21" s="10"/>
      <c r="C21" s="10"/>
      <c r="D21" s="10"/>
      <c r="E21" s="10"/>
      <c r="F21" s="10"/>
    </row>
    <row r="22" s="1" customFormat="1" ht="35" customHeight="1" spans="1:8">
      <c r="A22" s="11">
        <v>9</v>
      </c>
      <c r="B22" s="11" t="s">
        <v>140</v>
      </c>
      <c r="C22" s="12">
        <v>17252</v>
      </c>
      <c r="D22" s="12">
        <v>1000</v>
      </c>
      <c r="E22" s="11" t="s">
        <v>458</v>
      </c>
      <c r="F22" s="11" t="s">
        <v>719</v>
      </c>
      <c r="G22" s="17" t="s">
        <v>650</v>
      </c>
      <c r="H22" s="17" t="s">
        <v>651</v>
      </c>
    </row>
    <row r="23" s="1" customFormat="1" ht="35" customHeight="1" spans="1:8">
      <c r="A23" s="11">
        <v>10</v>
      </c>
      <c r="B23" s="11" t="s">
        <v>514</v>
      </c>
      <c r="C23" s="12">
        <v>17899</v>
      </c>
      <c r="D23" s="12">
        <v>800</v>
      </c>
      <c r="E23" s="11" t="s">
        <v>703</v>
      </c>
      <c r="F23" s="11" t="s">
        <v>635</v>
      </c>
      <c r="G23" s="17" t="s">
        <v>650</v>
      </c>
      <c r="H23" s="17" t="s">
        <v>720</v>
      </c>
    </row>
    <row r="24" s="1" customFormat="1" ht="35" customHeight="1" spans="1:8">
      <c r="A24" s="11">
        <v>11</v>
      </c>
      <c r="B24" s="11" t="s">
        <v>517</v>
      </c>
      <c r="C24" s="12">
        <v>4557</v>
      </c>
      <c r="D24" s="12">
        <v>250</v>
      </c>
      <c r="E24" s="11" t="s">
        <v>703</v>
      </c>
      <c r="F24" s="11" t="s">
        <v>635</v>
      </c>
      <c r="G24" s="17" t="s">
        <v>650</v>
      </c>
      <c r="H24" s="17" t="s">
        <v>721</v>
      </c>
    </row>
    <row r="25" s="1" customFormat="1" ht="49" customHeight="1" spans="1:8">
      <c r="A25" s="11">
        <v>12</v>
      </c>
      <c r="B25" s="11" t="s">
        <v>410</v>
      </c>
      <c r="C25" s="12">
        <v>37150</v>
      </c>
      <c r="D25" s="12">
        <v>1000</v>
      </c>
      <c r="E25" s="11" t="s">
        <v>381</v>
      </c>
      <c r="F25" s="11" t="s">
        <v>722</v>
      </c>
      <c r="G25" s="17" t="s">
        <v>650</v>
      </c>
      <c r="H25" s="1" t="s">
        <v>723</v>
      </c>
    </row>
    <row r="26" s="1" customFormat="1" ht="35" customHeight="1" spans="1:6">
      <c r="A26" s="9" t="s">
        <v>724</v>
      </c>
      <c r="B26" s="10"/>
      <c r="C26" s="10"/>
      <c r="D26" s="10"/>
      <c r="E26" s="10"/>
      <c r="F26" s="10"/>
    </row>
    <row r="27" s="1" customFormat="1" ht="35" customHeight="1" spans="1:6">
      <c r="A27" s="9" t="s">
        <v>725</v>
      </c>
      <c r="B27" s="10"/>
      <c r="C27" s="10"/>
      <c r="D27" s="10"/>
      <c r="E27" s="10"/>
      <c r="F27" s="10"/>
    </row>
    <row r="28" s="1" customFormat="1" ht="35" customHeight="1" spans="1:6">
      <c r="A28" s="11">
        <v>13</v>
      </c>
      <c r="B28" s="11" t="s">
        <v>431</v>
      </c>
      <c r="C28" s="12">
        <v>9875</v>
      </c>
      <c r="D28" s="12">
        <v>1000</v>
      </c>
      <c r="E28" s="12" t="s">
        <v>611</v>
      </c>
      <c r="F28" s="12" t="s">
        <v>726</v>
      </c>
    </row>
    <row r="29" s="1" customFormat="1" ht="35" customHeight="1" spans="1:6">
      <c r="A29" s="11">
        <v>14</v>
      </c>
      <c r="B29" s="11" t="s">
        <v>434</v>
      </c>
      <c r="C29" s="12">
        <v>9000</v>
      </c>
      <c r="D29" s="12">
        <v>1000</v>
      </c>
      <c r="E29" s="12" t="s">
        <v>611</v>
      </c>
      <c r="F29" s="12" t="s">
        <v>726</v>
      </c>
    </row>
    <row r="30" s="1" customFormat="1" ht="35" customHeight="1" spans="1:6">
      <c r="A30" s="11">
        <v>15</v>
      </c>
      <c r="B30" s="11" t="s">
        <v>440</v>
      </c>
      <c r="C30" s="12">
        <v>41000</v>
      </c>
      <c r="D30" s="12">
        <v>22700</v>
      </c>
      <c r="E30" s="12" t="s">
        <v>611</v>
      </c>
      <c r="F30" s="12" t="s">
        <v>726</v>
      </c>
    </row>
    <row r="31" s="1" customFormat="1" ht="35" customHeight="1" spans="1:6">
      <c r="A31" s="11">
        <v>16</v>
      </c>
      <c r="B31" s="11" t="s">
        <v>443</v>
      </c>
      <c r="C31" s="12">
        <v>20000</v>
      </c>
      <c r="D31" s="12">
        <v>1000</v>
      </c>
      <c r="E31" s="12" t="s">
        <v>446</v>
      </c>
      <c r="F31" s="12" t="s">
        <v>727</v>
      </c>
    </row>
    <row r="32" s="1" customFormat="1" ht="35" customHeight="1" spans="1:6">
      <c r="A32" s="9" t="s">
        <v>656</v>
      </c>
      <c r="B32" s="10"/>
      <c r="C32" s="10"/>
      <c r="D32" s="10"/>
      <c r="E32" s="10"/>
      <c r="F32" s="10"/>
    </row>
    <row r="33" s="1" customFormat="1" ht="35" customHeight="1" spans="1:6">
      <c r="A33" s="11">
        <v>17</v>
      </c>
      <c r="B33" s="11" t="s">
        <v>437</v>
      </c>
      <c r="C33" s="12">
        <v>106000</v>
      </c>
      <c r="D33" s="12">
        <v>1000</v>
      </c>
      <c r="E33" s="12" t="s">
        <v>611</v>
      </c>
      <c r="F33" s="12" t="s">
        <v>726</v>
      </c>
    </row>
    <row r="34" s="1" customFormat="1" ht="35" customHeight="1" spans="1:6">
      <c r="A34" s="9" t="s">
        <v>728</v>
      </c>
      <c r="B34" s="10"/>
      <c r="C34" s="10"/>
      <c r="D34" s="10"/>
      <c r="E34" s="10"/>
      <c r="F34" s="10"/>
    </row>
    <row r="35" s="1" customFormat="1" ht="35" customHeight="1" spans="1:6">
      <c r="A35" s="11">
        <v>18</v>
      </c>
      <c r="B35" s="11" t="s">
        <v>511</v>
      </c>
      <c r="C35" s="12">
        <v>195000</v>
      </c>
      <c r="D35" s="12">
        <v>500</v>
      </c>
      <c r="E35" s="12" t="s">
        <v>703</v>
      </c>
      <c r="F35" s="12" t="s">
        <v>468</v>
      </c>
    </row>
    <row r="36" s="1" customFormat="1" ht="35" customHeight="1" spans="1:6">
      <c r="A36" s="32"/>
      <c r="B36" s="32"/>
      <c r="C36" s="33"/>
      <c r="D36" s="33"/>
      <c r="E36" s="33"/>
      <c r="F36" s="33"/>
    </row>
    <row r="37" s="2" customFormat="1" customHeight="1"/>
    <row r="38" s="2" customFormat="1" customHeight="1"/>
    <row r="39" s="2" customFormat="1" customHeight="1"/>
    <row r="40" s="2" customFormat="1" customHeight="1"/>
    <row r="41" s="2" customFormat="1" customHeight="1"/>
  </sheetData>
  <mergeCells count="16">
    <mergeCell ref="A2:F2"/>
    <mergeCell ref="A5:F5"/>
    <mergeCell ref="A6:F6"/>
    <mergeCell ref="A8:F8"/>
    <mergeCell ref="A11:F11"/>
    <mergeCell ref="A12:F12"/>
    <mergeCell ref="A14:F14"/>
    <mergeCell ref="L16:M16"/>
    <mergeCell ref="L17:M17"/>
    <mergeCell ref="A18:F18"/>
    <mergeCell ref="A19:F19"/>
    <mergeCell ref="A21:F21"/>
    <mergeCell ref="A26:F26"/>
    <mergeCell ref="A27:F27"/>
    <mergeCell ref="A32:F32"/>
    <mergeCell ref="A34:F34"/>
  </mergeCells>
  <printOptions horizontalCentered="1"/>
  <pageMargins left="0.503472222222222" right="0.503472222222222" top="0.357638888888889" bottom="0.357638888888889" header="0.298611111111111" footer="0.298611111111111"/>
  <pageSetup paperSize="8"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69个省市重点</vt:lpstr>
      <vt:lpstr>通报附件1</vt:lpstr>
      <vt:lpstr>通报附件2</vt:lpstr>
      <vt:lpstr>通报附件3</vt:lpstr>
      <vt:lpstr>附件3计算表</vt:lpstr>
      <vt:lpstr>投资进度（60个）</vt:lpstr>
      <vt:lpstr>市重点开工计划（湖里区政府4个）</vt:lpstr>
      <vt:lpstr>市重点竣工计划（湖里区政府13个）</vt:lpstr>
      <vt:lpstr>区重点开工计划（18个）</vt:lpstr>
      <vt:lpstr>区重点竣工计划（21个）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2024-04-08T23:34:00Z</dcterms:created>
  <dcterms:modified xsi:type="dcterms:W3CDTF">2025-04-08T00:43:13Z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B844C258E483472FBB75083CE920E878_13</vt:lpwstr>
  </property>
  <property fmtid="{D5CDD505-2E9C-101B-9397-08002B2CF9AE}" pid="3" name="KSOProductBuildVer">
    <vt:lpwstr>2052-11.8.2.8053</vt:lpwstr>
  </property>
</Properties>
</file>