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480" firstSheet="1" activeTab="1"/>
  </bookViews>
  <sheets>
    <sheet name="77个辖区市重点项目" sheetId="1" state="hidden" r:id="rId1"/>
    <sheet name="通报附件1" sheetId="2" r:id="rId2"/>
    <sheet name="通报附件2" sheetId="3" r:id="rId3"/>
    <sheet name="通报附件3" sheetId="4" r:id="rId4"/>
    <sheet name="附件3计算表" sheetId="10" state="hidden" r:id="rId5"/>
    <sheet name="市重点开工计划表（辖区）" sheetId="5" state="hidden" r:id="rId6"/>
    <sheet name="市重点竣工计划表（辖区）" sheetId="6" state="hidden" r:id="rId7"/>
    <sheet name="区重点开工计划" sheetId="7" state="hidden" r:id="rId8"/>
    <sheet name="区重点竣工计划" sheetId="8" state="hidden" r:id="rId9"/>
  </sheets>
  <definedNames>
    <definedName name="_xlnm._FilterDatabase" localSheetId="0" hidden="1">'77个辖区市重点项目'!$A$4:$AZ$84</definedName>
    <definedName name="_xlnm._FilterDatabase" localSheetId="1" hidden="1">通报附件1!$A$4:$O$85</definedName>
    <definedName name="_xlnm._FilterDatabase" localSheetId="4" hidden="1">附件3计算表!$A$3:$H$70</definedName>
    <definedName name="_xlnm._FilterDatabase" localSheetId="5" hidden="1">'市重点开工计划表（辖区）'!$A$1:$F$37</definedName>
    <definedName name="_xlnm._FilterDatabase" localSheetId="6" hidden="1">'市重点竣工计划表（辖区）'!$A$1:$F$32</definedName>
    <definedName name="_xlnm.Print_Titles" localSheetId="1">通报附件1!$4:$5</definedName>
    <definedName name="_xlnm.Print_Area" localSheetId="1">通报附件1!$A$1:$M$85</definedName>
    <definedName name="_xlnm.Print_Area" localSheetId="2">通报附件2!$A$1:$K$53</definedName>
    <definedName name="_xlnm.Print_Titles" localSheetId="2">通报附件2!$4:$5</definedName>
    <definedName name="_xlnm._FilterDatabase" localSheetId="2" hidden="1">通报附件2!$A$1:$K$53</definedName>
    <definedName name="_xlnm._FilterDatabase" localSheetId="3" hidden="1">通报附件3!$A$1:$F$10</definedName>
    <definedName name="_xlnm.Print_Titles" localSheetId="5">'市重点开工计划表（辖区）'!$2:$3</definedName>
    <definedName name="_xlnm.Print_Titles" localSheetId="6">'市重点竣工计划表（辖区）'!$2:$3</definedName>
    <definedName name="_xlnm._FilterDatabase" localSheetId="7" hidden="1">区重点开工计划!$A$4:$G$43</definedName>
    <definedName name="_xlnm.Print_Titles" localSheetId="7">区重点开工计划!$4:$4</definedName>
    <definedName name="_xlnm.Print_Area" localSheetId="7">区重点开工计划!$A$1:$G$43</definedName>
    <definedName name="_xlnm.Print_Titles" localSheetId="8">区重点竣工计划!$4:$4</definedName>
    <definedName name="_xlnm.Print_Area" localSheetId="8">区重点竣工计划!$A$1:$G$36</definedName>
    <definedName name="_xlnm._FilterDatabase" localSheetId="8" hidden="1">区重点竣工计划!$A$4:$G$36</definedName>
  </definedNames>
  <calcPr calcId="144525"/>
</workbook>
</file>

<file path=xl/sharedStrings.xml><?xml version="1.0" encoding="utf-8"?>
<sst xmlns="http://schemas.openxmlformats.org/spreadsheetml/2006/main" count="3902" uniqueCount="1721">
  <si>
    <t>2025年1-4月湖里辖区市重点项目</t>
  </si>
  <si>
    <t>序号</t>
  </si>
  <si>
    <t>项目名称</t>
  </si>
  <si>
    <t>项目级别</t>
  </si>
  <si>
    <t>阶段</t>
  </si>
  <si>
    <t>责任单位</t>
  </si>
  <si>
    <t>行业大类</t>
  </si>
  <si>
    <t>行政区</t>
  </si>
  <si>
    <t>建设起止年限</t>
  </si>
  <si>
    <t>计划总投资（万元）</t>
  </si>
  <si>
    <t>其中</t>
  </si>
  <si>
    <t>本年计划投资</t>
  </si>
  <si>
    <t>至上一年底完成投资</t>
  </si>
  <si>
    <t>1-4月累计投资（万元）</t>
  </si>
  <si>
    <t>本年累计投资（万元）</t>
  </si>
  <si>
    <t>项目最新进展</t>
  </si>
  <si>
    <t>国企分类</t>
  </si>
  <si>
    <t>项目状态</t>
  </si>
  <si>
    <t>项目概况</t>
  </si>
  <si>
    <t>投资主体性质</t>
  </si>
  <si>
    <t>项目所在地详细地址</t>
  </si>
  <si>
    <t>开竣工相关</t>
  </si>
  <si>
    <t>相关单位信息</t>
  </si>
  <si>
    <t>项目编号</t>
  </si>
  <si>
    <t>计划</t>
  </si>
  <si>
    <t>实际</t>
  </si>
  <si>
    <t>序时完成率</t>
  </si>
  <si>
    <t>年度完成率</t>
  </si>
  <si>
    <t>开工相关</t>
  </si>
  <si>
    <t>竣工相关</t>
  </si>
  <si>
    <t>建设单位</t>
  </si>
  <si>
    <t>代建单位</t>
  </si>
  <si>
    <t>参建单位</t>
  </si>
  <si>
    <t>项目分管领导</t>
  </si>
  <si>
    <t>项目负责人</t>
  </si>
  <si>
    <t>建安投资</t>
  </si>
  <si>
    <t>土地及征拆</t>
  </si>
  <si>
    <t>设备投入</t>
  </si>
  <si>
    <t>计划开工时间</t>
  </si>
  <si>
    <t>实际开工时间</t>
  </si>
  <si>
    <t>开工状态</t>
  </si>
  <si>
    <t>计划竣工时间</t>
  </si>
  <si>
    <t>单位名称</t>
  </si>
  <si>
    <t>联系人</t>
  </si>
  <si>
    <t>联系方式</t>
  </si>
  <si>
    <t>勘察单位</t>
  </si>
  <si>
    <t>设计单位</t>
  </si>
  <si>
    <t>施工单位</t>
  </si>
  <si>
    <t>监理单位</t>
  </si>
  <si>
    <t>姓名</t>
  </si>
  <si>
    <t>单位</t>
  </si>
  <si>
    <t>职务</t>
  </si>
  <si>
    <t>手机</t>
  </si>
  <si>
    <t>辖区（77个）</t>
  </si>
  <si>
    <t>一</t>
  </si>
  <si>
    <t>湖里区政府（41个）</t>
  </si>
  <si>
    <t>金砖数字工业智谷</t>
  </si>
  <si>
    <t>省重点</t>
  </si>
  <si>
    <t>主体</t>
  </si>
  <si>
    <t>湖里区政府</t>
  </si>
  <si>
    <t>产业项目</t>
  </si>
  <si>
    <t>湖里区</t>
  </si>
  <si>
    <t>2023-2026</t>
  </si>
  <si>
    <t>142.9%</t>
  </si>
  <si>
    <t>42.1%</t>
  </si>
  <si>
    <t>主体结构完成26%。</t>
  </si>
  <si>
    <t>其他国有单位</t>
  </si>
  <si>
    <t>在建</t>
  </si>
  <si>
    <t>湖边水库东科创园位于金山路与金芳路交叉口西北侧，总投资约18.24亿元。规划用地性质为软件及研发，总用地面积约5.7公顷，总计容建筑面积22.6万平方米；该地块拟建设金砖数字工业智谷项目，重点引入物联网、智能制造与机器人、通信设备、操作系统与工业软件、集成电路、高端智能制造、高端装备制造、数字创意技术装备、大数据、云计算与人工智能等新兴产业集群。</t>
  </si>
  <si>
    <t>国有独资</t>
  </si>
  <si>
    <t>位于金山路与金芳路交叉口西北侧。</t>
  </si>
  <si>
    <t>2023/11/30</t>
  </si>
  <si>
    <t>2023/11/24</t>
  </si>
  <si>
    <t>按期开工</t>
  </si>
  <si>
    <t>2026/12/31</t>
  </si>
  <si>
    <t>厦门新数科创有限公司</t>
  </si>
  <si>
    <t>陈志欣</t>
  </si>
  <si>
    <t>18800151017</t>
  </si>
  <si>
    <t>厦门市湖里区国有资产投资集团有限公司</t>
  </si>
  <si>
    <t>陈莹</t>
  </si>
  <si>
    <t>15859240919</t>
  </si>
  <si>
    <t>厦门地质工程勘察院</t>
  </si>
  <si>
    <t>厦门上城建筑设计有限公司</t>
  </si>
  <si>
    <t>福建巨铸集团有限公司</t>
  </si>
  <si>
    <t>厦门基业衡信咨询有限公司</t>
  </si>
  <si>
    <t>副总经理</t>
  </si>
  <si>
    <t>柳正伦</t>
  </si>
  <si>
    <t>厦门湖里国投工程建设有限公司</t>
  </si>
  <si>
    <t>总经理</t>
  </si>
  <si>
    <t>18250812176</t>
  </si>
  <si>
    <t>福厦经贸电影产业园</t>
  </si>
  <si>
    <t>前期</t>
  </si>
  <si>
    <t>2025-2027</t>
  </si>
  <si>
    <t>107.7%</t>
  </si>
  <si>
    <t>16.5%</t>
  </si>
  <si>
    <t>临设搭设完成。</t>
  </si>
  <si>
    <t>建发集团</t>
  </si>
  <si>
    <t>项目位于殿前街道长岸路482号，总用地面积0.86万平方米，总建筑面积2.53万平方米。主要建设内容为：厂房施工改造、摄影棚建设和影视设备购置等，主要包括高规格电影拍摄设备、电影级虚拟拍摄设备、后期特效设备等。此外将设立影视产业服务平台、影视科技创新创作平台以及厦门大学电影视觉和听觉科技实验室。项目将融合先进的AR\VR\MR、实时渲染引擎，云计算、AI技术，极大提高电影制作效率；同时构建影视科技创先平台：联合厦门大学电影学院及国外内顶级电影、科学团队，建立影视工业化、产业化的创新与应用公共服务</t>
  </si>
  <si>
    <t>民营独资</t>
  </si>
  <si>
    <t>项目位于殿前街道长岸路482号</t>
  </si>
  <si>
    <t>2025/06/30</t>
  </si>
  <si>
    <t/>
  </si>
  <si>
    <t>未到期</t>
  </si>
  <si>
    <t>2027/12/31</t>
  </si>
  <si>
    <t>福建厦门经贸集团有限公司</t>
  </si>
  <si>
    <t>方勇</t>
  </si>
  <si>
    <t>13616044910</t>
  </si>
  <si>
    <t>厦门建发建设运营管理有限公司</t>
  </si>
  <si>
    <t>郑孙旭</t>
  </si>
  <si>
    <t>13950122119</t>
  </si>
  <si>
    <t>中国建筑东北设计研究院有限公司</t>
  </si>
  <si>
    <t>福建华合现代建筑设计有限公司</t>
  </si>
  <si>
    <t>/</t>
  </si>
  <si>
    <t>吴泓均</t>
  </si>
  <si>
    <t>事业部总经理助理</t>
  </si>
  <si>
    <t>18650394582</t>
  </si>
  <si>
    <t>李柏豪</t>
  </si>
  <si>
    <t>土建工程师</t>
  </si>
  <si>
    <t>15359319394</t>
  </si>
  <si>
    <t>建发健康2023G07项目</t>
  </si>
  <si>
    <t>2025-2028</t>
  </si>
  <si>
    <t>100.0%</t>
  </si>
  <si>
    <t>10.0%</t>
  </si>
  <si>
    <t>围墙施工，场地平整。</t>
  </si>
  <si>
    <t>建发健康 2023G07 项目位于厦门市五缘湾片区，钟水路西侧、复旦中山厦门医院科研教学楼东侧。项目拟在五缘湾健康医疗园内建设一家国内领先的高水平、创新型三级康复专科医院，定位于辐射闽西南的康复旗舰医院，规划设置床位300张。总建筑面积30000平方米，总用地面积12504.48平方米，计划总投资 36000万元</t>
  </si>
  <si>
    <t>湖里区06-08五缘湾片区钟水路与前头路交叉口西北侧</t>
  </si>
  <si>
    <t>2025/01/09</t>
  </si>
  <si>
    <t>2028/01/31</t>
  </si>
  <si>
    <t>厦门建发健康集团有限公司</t>
  </si>
  <si>
    <t>叶斌</t>
  </si>
  <si>
    <t>13400618096</t>
  </si>
  <si>
    <t>王凌俊</t>
  </si>
  <si>
    <t>13850003108</t>
  </si>
  <si>
    <t>厦门华岩勘测设计有限公司</t>
  </si>
  <si>
    <t>中建三局集团有限公司,中建三局(福建)投资建设有限公司</t>
  </si>
  <si>
    <t>建发合诚工程咨询股份有限公司</t>
  </si>
  <si>
    <t xml:space="preserve">陈瑞怀 </t>
  </si>
  <si>
    <t xml:space="preserve">厦门建发建设运营管理有限公司 </t>
  </si>
  <si>
    <t>事业部总经理</t>
  </si>
  <si>
    <t>13950120918</t>
  </si>
  <si>
    <t>项目经理</t>
  </si>
  <si>
    <t>蔡塘安商房06-10G22地块</t>
  </si>
  <si>
    <t>社会事业项目</t>
  </si>
  <si>
    <t>2022-2025</t>
  </si>
  <si>
    <t>36.5%</t>
  </si>
  <si>
    <t>景观完成60%。</t>
  </si>
  <si>
    <t>蔡塘安置型商品房06-10G22地块位于吕岭路以北、金盛路以南、蔡塘路东西侧。总投资约21.34亿元。项目总用地面积约2.87万㎡，总建筑面积约14.7万㎡，主要建设内容为6栋高层住宅及物业管理用房、设备用房、环网站、社区电商物流配送终端等。项目是市委市政府为落实岛内大提升、蔡塘片区居民返迁的重要举措。</t>
  </si>
  <si>
    <t>厦门市湖里区规划金盛路以南、吕岭路以北。</t>
  </si>
  <si>
    <t>2022/12/31</t>
  </si>
  <si>
    <t>2025/12/31</t>
  </si>
  <si>
    <t>厦门天地开发建设集团有限公司</t>
  </si>
  <si>
    <t>陈俊涵</t>
  </si>
  <si>
    <t>18250161063</t>
  </si>
  <si>
    <t>厦门市泛华建筑设计有限公司（联合体牵人） 、厦门佰地建筑设计有限公司（联合体成员）</t>
  </si>
  <si>
    <t>中建四局建设发展有限公司、中国建筑第四工程局有限公司（联合体）【基础】；厦门特房建设工程集团有限公司【总包】</t>
  </si>
  <si>
    <t>许建坤</t>
  </si>
  <si>
    <t>15606936917</t>
  </si>
  <si>
    <t>蔡塘安商房06-10G19地块</t>
  </si>
  <si>
    <t>2023-2027</t>
  </si>
  <si>
    <t>375.0%</t>
  </si>
  <si>
    <t>143.4%</t>
  </si>
  <si>
    <t>1#、2#、10#、11#楼封顶；3#、5#、6#、7#、8#、9#主体完成95%；砌体完成75%。</t>
  </si>
  <si>
    <t>蔡塘安置型商品房06-10G19地块位于福建省厦门市湖里区湖边水库周边，基地北临金盛路，东临蔡塘路，南临吕岭路，西临金寿路。总投资约53.4亿元。项目总用地面积约8.8万㎡，总建筑面积约35.13万㎡，主要建设内容为10栋百米以内高层（含8栋社区安置商品房、2栋区统筹安置房）及商业、配套裙房。项目是市委市政府为落实岛内大提升、蔡塘片区居民返迁的重要举措。</t>
  </si>
  <si>
    <t>财政投融资</t>
  </si>
  <si>
    <t>2023/10/31</t>
  </si>
  <si>
    <t>陈麒武</t>
  </si>
  <si>
    <t>18959261368</t>
  </si>
  <si>
    <t>中国建筑第二工程局有限公司</t>
  </si>
  <si>
    <t>福州中博建设发展有限公司</t>
  </si>
  <si>
    <t>黄义建</t>
  </si>
  <si>
    <t>18030090689</t>
  </si>
  <si>
    <t>钟宅北苑安置房二期工程（06-08C11、06-08C13地块）</t>
  </si>
  <si>
    <t>竣工</t>
  </si>
  <si>
    <t>214.3%</t>
  </si>
  <si>
    <t>150.0%</t>
  </si>
  <si>
    <t>项目已竣工并交付。</t>
  </si>
  <si>
    <t>钟宅北苑安置房二期工程（06-08C11、06-08C13地块）项目位于钟宅路南侧，五缘湾道北侧，总投资约11.5亿元（不含地价）。项目占地5.11万平米，总建面29.34万平米。主要建设内容为12栋住宅，同步配建公交首末站、商业配套、设备用房等公建配套设施。地上22-27层，地下2层，最高建筑高度约89.15米。项目建成后主要作为钟宅社区拆迁居民自主型返迁安置房使用。</t>
  </si>
  <si>
    <t>项目位于钟宅社区以南、五缘湾道以北</t>
  </si>
  <si>
    <t>2022/12/19</t>
  </si>
  <si>
    <t>2025/05/31</t>
  </si>
  <si>
    <t>厦门市禾山建设发展有限公司</t>
  </si>
  <si>
    <t>纪文龙</t>
  </si>
  <si>
    <t>18060972871</t>
  </si>
  <si>
    <t>中磐建设集团有限公司、北京城建集团有限责任公司</t>
  </si>
  <si>
    <t>福建阳胜工程项目管理有限公司</t>
  </si>
  <si>
    <t>陈伟</t>
  </si>
  <si>
    <t>18850321934</t>
  </si>
  <si>
    <t>海天路安置房（D地块）</t>
  </si>
  <si>
    <t>基坑</t>
  </si>
  <si>
    <t>2024-2026</t>
  </si>
  <si>
    <t>-</t>
  </si>
  <si>
    <t>工程旋挖桩基开始施工。</t>
  </si>
  <si>
    <t>项目位于湖里街道片区海天路与华昌路交叉口西南侧地块，总投资43331万元。项目总用地面积约 18167㎡，总建筑面积 86800㎡，其中地上建筑面积 63800㎡，地下建筑面积 23000㎡。主要建设内容为安置房及生鲜超市便利店、开闭所、老年人日间照料中心、社区快递电商物流
终端配送站、公交场站等公建配套设施。项目建成后主要用于安置湖里街道湖里社村民。</t>
  </si>
  <si>
    <t>湖里街道片区海天路与华昌路交叉口西南侧</t>
  </si>
  <si>
    <t>2024/05/30</t>
  </si>
  <si>
    <t>厦门市湖里区建设服务中心</t>
  </si>
  <si>
    <t>颜海滨</t>
  </si>
  <si>
    <t>13599297398</t>
  </si>
  <si>
    <t>李劲</t>
  </si>
  <si>
    <t>13860130728</t>
  </si>
  <si>
    <t>湖里街道社区卫生服务中心</t>
  </si>
  <si>
    <t>2024-2025</t>
  </si>
  <si>
    <t>106.7%</t>
  </si>
  <si>
    <t>74.7%</t>
  </si>
  <si>
    <t>完成地下室底板浇筑，墙柱钢筋完成80%。</t>
  </si>
  <si>
    <t>总用地面积约3475.992平方米，总建筑面积7170平方米，其中计容建筑面积4600平方米，地下建筑面积2570平方米。主要建设内容包括临床科室用房、预防保健科室用房、医技及其他科室用房、康复病房、地下室停车库和其他附属设施等功能。项目总投资约7307.23万元。</t>
  </si>
  <si>
    <t>厦门市湖里区华海苑小区以南，华昌路以西。</t>
  </si>
  <si>
    <t>2024/07/29</t>
  </si>
  <si>
    <t>厦门市湖里区人民政府湖里街道办事处</t>
  </si>
  <si>
    <t>孙碰定</t>
  </si>
  <si>
    <t>13400679080</t>
  </si>
  <si>
    <t>厦门建发城服发展股份有限公司</t>
  </si>
  <si>
    <t>周锡明</t>
  </si>
  <si>
    <t>13799297922</t>
  </si>
  <si>
    <t>厦门东翔工程设计有限公司</t>
  </si>
  <si>
    <t>闽鑫建工集团有限公司</t>
  </si>
  <si>
    <t>厦门长实建设有限公司</t>
  </si>
  <si>
    <t>朱发财</t>
  </si>
  <si>
    <t>厦门建发城服工程管理有限公司</t>
  </si>
  <si>
    <t>公司副总经理</t>
  </si>
  <si>
    <t>18959175563</t>
  </si>
  <si>
    <t>部门经理</t>
  </si>
  <si>
    <t>金林湾花园安置型商品房四期工程</t>
  </si>
  <si>
    <t>装饰装修阶段</t>
  </si>
  <si>
    <t>2021-2025</t>
  </si>
  <si>
    <t>147.0%</t>
  </si>
  <si>
    <t>57.1%</t>
  </si>
  <si>
    <t>外墙涂料施工45%；公共区域装修完成75%；室外及景观工程施工完成30%。</t>
  </si>
  <si>
    <t>安居控股</t>
  </si>
  <si>
    <t>金林湾花园安置型商品房四期工程位于湖里区五缘湾片区高林东路与高林南一路交叉西南侧。项目总投资约32.07亿元，总用地面积3.83万平方米，总建筑面积26.51万平方米，总房源面积15.02万平方米。规划建设15栋建筑，包含高层住宅和配套用房。配套用房包含公交首末站、社区卫生服务中心、社区服务中心、社区电商物流配送终端站、环网站等。项目建成后将用于安置金山街道高林社区、金林社区村民。</t>
  </si>
  <si>
    <t>湖里区五缘湾片区高林东路与高林南一路交叉西南侧</t>
  </si>
  <si>
    <t>2021/07/13</t>
  </si>
  <si>
    <t>丘树茂</t>
  </si>
  <si>
    <t>18396302450</t>
  </si>
  <si>
    <t>厦门万嘉成建设发展有限公司</t>
  </si>
  <si>
    <t>郑镖</t>
  </si>
  <si>
    <t>13950051497</t>
  </si>
  <si>
    <t>厦门华旸建筑工程设计有限公司</t>
  </si>
  <si>
    <t>中建四局建设发展有限公司</t>
  </si>
  <si>
    <t>厦门海投建设咨询有限公司</t>
  </si>
  <si>
    <t>林思勇</t>
  </si>
  <si>
    <t>13850098918</t>
  </si>
  <si>
    <t>保障性租赁住房古地石公寓</t>
  </si>
  <si>
    <t>2023-2025</t>
  </si>
  <si>
    <t>147.7%</t>
  </si>
  <si>
    <t>97.8%</t>
  </si>
  <si>
    <t>室内精装修、正式用电工程，室外工程施工。</t>
  </si>
  <si>
    <t>保障性租赁住房古地石公寓位于湖里区湖边水库片区金莲路与金盛路交叉口东南侧，总投资约为92763万元。项目总用地面积约2.25万㎡，总建筑面积约10.3万平方米，主要建设保障性租赁住房1520套、并配套建设9班幼儿园、生鲜超市便利店、连锁便利店、社区快递电商物流配送终端站、商业和开闭所等。项目建成后将健全公共服务体系、强化公共服务职能，满足人民群众公共服务权利，为吸引和稳定初中级人才创造基础条件。</t>
  </si>
  <si>
    <t>湖里区湖边水库片区金莲路与金盛路交叉口东南侧</t>
  </si>
  <si>
    <t>2023/03/01</t>
  </si>
  <si>
    <t>2025/09/30</t>
  </si>
  <si>
    <t>厦门安居集团有限公司</t>
  </si>
  <si>
    <t>卢志丹</t>
  </si>
  <si>
    <t>15959257868</t>
  </si>
  <si>
    <t>厦门市东区开发有限公司</t>
  </si>
  <si>
    <t>广西壮族自治区桂林水文工程地质勘察院有限公司</t>
  </si>
  <si>
    <t>厦门市安控建设工程有限公司（桩基、地下室及上部主体工程）</t>
  </si>
  <si>
    <t>陈勇</t>
  </si>
  <si>
    <t>18005321188</t>
  </si>
  <si>
    <t>金山街道社会事务综合服务中心及幼儿园项目</t>
  </si>
  <si>
    <t>61.9%</t>
  </si>
  <si>
    <t>1.地下室地坪完成60%。
2.幼儿园地墙砖完成70%，阳台栏杆完成80%，楼梯栏杆完成75%，吊顶面层完成70%。
3.综合服务中心内墙抹灰完成95%；外墙抹灰完成80%，幕墙骨架完成80%，铝单板安装完成40%，窗框安装完成50%。</t>
  </si>
  <si>
    <t>金山街道社会事务综合服务中心项目位于厦门市湖里区，金山西路与仙岳路之间，金山小区西侧，总投资约2.3亿元。总建筑面积30350m2（地上建筑面积20300m2，地下建筑面积10050m2），主要建设内容包括：社区卫生服务中心、社会福利与保障设施、文化娱乐设施（图书馆）、社区服务中心、幼儿园（12班）等。项目建成后解决街道公共卫生服务中心永久性场所，弥补早期规划缺失的公办幼儿园，提升社区配套服务。</t>
  </si>
  <si>
    <t>厦门市湖里区金山西路南侧、枋湖东路西侧</t>
  </si>
  <si>
    <t>2023/05/31</t>
  </si>
  <si>
    <t>厦门市湖里区人民政府金山街道办事处</t>
  </si>
  <si>
    <t>戴金丽</t>
  </si>
  <si>
    <t>18659236665</t>
  </si>
  <si>
    <t>中建四局（厦门）投资发展有限公司</t>
  </si>
  <si>
    <t>李林</t>
  </si>
  <si>
    <t>18006068589</t>
  </si>
  <si>
    <t>厦门地质勘察院</t>
  </si>
  <si>
    <t>厦门营造建筑设计有限公司／厦门地质工程勘察院</t>
  </si>
  <si>
    <t>中冶福建投资建设有限公司／上海宝冶集团有限公司</t>
  </si>
  <si>
    <t>福建宇宏工程项目管理有限公司</t>
  </si>
  <si>
    <t>林赞凯</t>
  </si>
  <si>
    <t>分管</t>
  </si>
  <si>
    <t>13950123777</t>
  </si>
  <si>
    <t>负责人</t>
  </si>
  <si>
    <t>厦门医学院附属口腔医院科教综合用房项目</t>
  </si>
  <si>
    <t>100.5%</t>
  </si>
  <si>
    <t>81.7%</t>
  </si>
  <si>
    <t>室内装饰装修、正式用电施工、室外工程施工。</t>
  </si>
  <si>
    <t>厦门医学院附属口腔医院科教综合用房项目厦门市吕岭路北侧，口腔医院蔡塘院区现有用地范围内，总投资约2.1亿元。项目总用地面积约1.1万㎡，总建筑面积3.6万㎡，主要建设内容为一栋地上十九层、地下二层的科研教学综合用房，包括主体建安、室内装修、室外综合管网、道路及硬地、绿化工程、设备工程等。项目建成后将满足口腔医院功能需求和未来发展需要，提高厦门地区口腔医学院的医、教、研水平。</t>
  </si>
  <si>
    <t>国有控股</t>
  </si>
  <si>
    <t>厦门市湖里区吕岭路1309号</t>
  </si>
  <si>
    <t>2022/12/13</t>
  </si>
  <si>
    <t>厦门医学院附属口腔医院</t>
  </si>
  <si>
    <t>肖清煌</t>
  </si>
  <si>
    <t>18650029603</t>
  </si>
  <si>
    <t>厦门海沧土地开发有限公司</t>
  </si>
  <si>
    <t>苏建盛</t>
  </si>
  <si>
    <t>15980820170</t>
  </si>
  <si>
    <t>核工业华南工程勘察院</t>
  </si>
  <si>
    <t>北京中合现代工程设计有限公司</t>
  </si>
  <si>
    <t>厦门特房建设工程集团有限公司</t>
  </si>
  <si>
    <t>福建源恒工程监理有限公司</t>
  </si>
  <si>
    <t>陈东旗</t>
  </si>
  <si>
    <t>19906053599</t>
  </si>
  <si>
    <t>项目经办人</t>
  </si>
  <si>
    <t>禾美公服综合体</t>
  </si>
  <si>
    <t>104.8%</t>
  </si>
  <si>
    <t>44.2%</t>
  </si>
  <si>
    <t>外立面初装修完成8层、室内初装修完成8层，机电安装完成30%。</t>
  </si>
  <si>
    <t>禾美公服综合体（06-08E07地块）位于湖里区五缘湾北片区，总投资约2.37亿元。项目总用地面积约3620.83平方米。总建筑面积约18200平方米，主要建设内容为保障性租赁住房、社区服务中心、社区食堂、老年人日间照料中心、环卫设施、社区运动公园、地下车库及设备用房等配套设施。项目建成后能进一步推进湖里区公共服务体系建设，提升公共文化质量服务效能，补齐片区基本公共服务短板。</t>
  </si>
  <si>
    <t>厦门市湖里区五缘湾北片区钟宅中路与五缘湾道交叉口东北侧</t>
  </si>
  <si>
    <t>喻敏波</t>
  </si>
  <si>
    <t>15960258746</t>
  </si>
  <si>
    <t>李仕超</t>
  </si>
  <si>
    <t>17363701025</t>
  </si>
  <si>
    <t>江西省勘察设计研究院有限公司</t>
  </si>
  <si>
    <t>鲁班源集团有限公司</t>
  </si>
  <si>
    <t>厦门高诚信工程技术有限公司</t>
  </si>
  <si>
    <t>卢惟铭</t>
  </si>
  <si>
    <t>15160088881</t>
  </si>
  <si>
    <t>陈达荣</t>
  </si>
  <si>
    <t>18750248533</t>
  </si>
  <si>
    <t>厦门一中湖里分校</t>
  </si>
  <si>
    <t>176.5%</t>
  </si>
  <si>
    <t>30.0%</t>
  </si>
  <si>
    <t>砌体施工完成。</t>
  </si>
  <si>
    <t>项目位于湖边水库东片区，金莲路以东、金漱路以西、金钟路以南金马路以北，规划建设一所84 班九年一贯制学校(小学 36 班、初中48班)，总用地面积43563.217 平方米，总建筑面积约101550平方米，其中计容建筑面积约 74050平方米，地下室建筑面积约 27500平方米。主要建设内容包括教学楼、综合楼、食堂、体育馆、室外运动
场地及地下室等。</t>
  </si>
  <si>
    <t>项目位于湖边水库东片区，金莲路以东、金漱路以西、金钟路以南金马路以北。</t>
  </si>
  <si>
    <t>2023/11/27</t>
  </si>
  <si>
    <t>2026/10/31</t>
  </si>
  <si>
    <t>厦门市湖里区教育局</t>
  </si>
  <si>
    <t>潘舒</t>
  </si>
  <si>
    <t>18559031656</t>
  </si>
  <si>
    <t>联发集团</t>
  </si>
  <si>
    <t>方斯杰</t>
  </si>
  <si>
    <t>17396510972</t>
  </si>
  <si>
    <t>厦门合立道工程设计集团股份</t>
  </si>
  <si>
    <t>蔡铭榕</t>
  </si>
  <si>
    <t>联发集团有限公司</t>
  </si>
  <si>
    <t>经理助理</t>
  </si>
  <si>
    <t>13799252270</t>
  </si>
  <si>
    <t>林春益</t>
  </si>
  <si>
    <t>13950166348</t>
  </si>
  <si>
    <t>康乐学校（水上乐园地块）</t>
  </si>
  <si>
    <t>125.9%</t>
  </si>
  <si>
    <t>40.9%</t>
  </si>
  <si>
    <t>1#楼主体完成，2#楼主体结构完成，3#楼地下室结构施工中。</t>
  </si>
  <si>
    <t>项目位于湖里公园东侧，华荣路西侧，规模为24班小学+9班幼儿园，项目总用地面积为12892.97㎡，总建筑面积为26152.10㎡，其中地上建筑面积18127.97㎡，地下建筑面积8024.19㎡，项目估算总投资（不含征地拆迁费、管线迁改费和土地使用成本）15751.82万元，征地拆迁费、管线迁改费和土地使用成本1500万元，目前项目正在进行地基与基础施工。</t>
  </si>
  <si>
    <t>福建省厦门市湖里区湖里公园以东，华荣路以南</t>
  </si>
  <si>
    <t>2024/07/05</t>
  </si>
  <si>
    <t>2026/08/31</t>
  </si>
  <si>
    <t>郝延峰</t>
  </si>
  <si>
    <t>15980345134</t>
  </si>
  <si>
    <t>张雨韬</t>
  </si>
  <si>
    <t>18106951723</t>
  </si>
  <si>
    <t>西北综合勘察设计研究院</t>
  </si>
  <si>
    <t>厦门佰地建筑设计有限公司</t>
  </si>
  <si>
    <t>15980845134</t>
  </si>
  <si>
    <t>湖里区公共卫生综合楼改扩建项目</t>
  </si>
  <si>
    <t>198.7%</t>
  </si>
  <si>
    <t>56.8%</t>
  </si>
  <si>
    <t>主体结构九层梁板内支撑架搭设。</t>
  </si>
  <si>
    <t>湖里区公共卫生综合楼改扩建项目位于厦门市湖里区枋湖东二路55、57、59号，总投资约1.279751亿元。项目总用地面积约1.2万㎡，改扩建总建筑面积1.83万㎡，主要建设内容为扩建一栋儿童保健大楼及对3号楼进行局部改造。项目建成后将结合“六大中心两大基地一特色的发展目标，补齐儿科相关科室，做大做强湖里区儿童保健特色，按照保健与临床相结合原则,走差异化儿童保健服务发展道路。</t>
  </si>
  <si>
    <t>厦门市湖里区枋湖东二路55、57、59号</t>
  </si>
  <si>
    <t>2024/03/25</t>
  </si>
  <si>
    <t>2026/02/28</t>
  </si>
  <si>
    <t>湖里区卫生健康局</t>
  </si>
  <si>
    <t>许胜善</t>
  </si>
  <si>
    <t>18559220229</t>
  </si>
  <si>
    <t>陈晓维</t>
  </si>
  <si>
    <t>13779939093</t>
  </si>
  <si>
    <t>暂无</t>
  </si>
  <si>
    <t>林智鹍</t>
  </si>
  <si>
    <t>13906019794</t>
  </si>
  <si>
    <t>赵晓辉</t>
  </si>
  <si>
    <t>13400618611</t>
  </si>
  <si>
    <t>后坑社区城中村综合整治项目（管线改造及雨污分流工程）</t>
  </si>
  <si>
    <t>收尾</t>
  </si>
  <si>
    <t>城乡基础设施项目</t>
  </si>
  <si>
    <t>95.5%</t>
  </si>
  <si>
    <t>缆线割接全部完成，线路拆除完成80%。</t>
  </si>
  <si>
    <t>项目位于金山街道后坑社区，东接湖边水库，西邻金尚公园。辖区包括前社、后社，改造面积约33公顷。总投资30732.37万元(含征地拆迁费、管线迁改费及土地使用成本等)。整治提升内容为：强电增容、强弱电主路线路缆化、光交箱布设、支线规整布设、弱电四合一箱布设、新建变配电室土建部分、排水雨污分流、室外雨污混接改造、管道缺陷修复、雨污水管道补齐、更换破损井盖、室外消火栓系统改造、地下综合管线涉及的土建部分、路面恢复及道路改造等内容。</t>
  </si>
  <si>
    <t>本项目位于金山街道后坑社区，东接湖边水库，西邻金尚公园。</t>
  </si>
  <si>
    <t>2023/12/31</t>
  </si>
  <si>
    <t>2023/12/01</t>
  </si>
  <si>
    <t>2025/08/31</t>
  </si>
  <si>
    <t>金山街道办事处</t>
  </si>
  <si>
    <t>陈建敏</t>
  </si>
  <si>
    <t>13215948814</t>
  </si>
  <si>
    <t>无</t>
  </si>
  <si>
    <t>厦门市市政工程设计院有限公司</t>
  </si>
  <si>
    <t>福建省汤头建工集团有限公司、中建旷博（福建）有限公司</t>
  </si>
  <si>
    <t>厦门宇宏工程项目管理有限公司</t>
  </si>
  <si>
    <t>厦门泉州（安溪）经济合作区（湖里园）</t>
  </si>
  <si>
    <t>2014-2027</t>
  </si>
  <si>
    <t>275.0%</t>
  </si>
  <si>
    <t>68.8%</t>
  </si>
  <si>
    <t>1.购地企业中，祺亮建材已建成3栋厂房，已部分出租；布塔科技一期2栋厂房已完成主体施工，正在进行室内装修；诚联环保企业已报送挂牌材料，后续将启动招拍挂事宜；园区北侧物流园主体完成；启动预验收。2.蓝领二期通用小型厂房：下阶段启动销售或招租预案。</t>
  </si>
  <si>
    <t>安溪湖里工业园区位于官桥龙门，总投资约20亿元。园区总规划面积约12750亩（约8.5平方公里），其中一期规划面积为5020亩（开发用地约2760亩，建设用地1680亩，建筑面积约160万平方米，二期规划面积为7730亩。主要建设内容工业厂房、新型科研办公、员工公寓和完善的生活综合配套。建成后将进一步突出综合配套服务园区商圈，以“绿色、创新、和谐、宜业、宜居、宜游”为定位，打造“以城带产，产城融合”的生态园区。</t>
  </si>
  <si>
    <t>安溪县官桥镇莲峰科技工业园</t>
  </si>
  <si>
    <t>2014/07/17</t>
  </si>
  <si>
    <t>泉州市天地开发建设有限公司</t>
  </si>
  <si>
    <t>张凌蝶</t>
  </si>
  <si>
    <t>15980934099</t>
  </si>
  <si>
    <t>中元（厦门）工程设计研究院有限公司</t>
  </si>
  <si>
    <t>福建一建集团有限公司</t>
  </si>
  <si>
    <t>福建省京闽工程顾问有限公司</t>
  </si>
  <si>
    <t>赵文</t>
  </si>
  <si>
    <t>厦门天地集团</t>
  </si>
  <si>
    <t>总经理助理</t>
  </si>
  <si>
    <t>13850082890</t>
  </si>
  <si>
    <t>陈俩先</t>
  </si>
  <si>
    <t>泉州天地公司</t>
  </si>
  <si>
    <t>法人、总经理</t>
  </si>
  <si>
    <t>18805072119</t>
  </si>
  <si>
    <t>厦门SM商业城三期、四期</t>
  </si>
  <si>
    <t>2015-2026</t>
  </si>
  <si>
    <t>20.0%</t>
  </si>
  <si>
    <t>四期：土石方外运，垫层施工，底板施工。
三期：墙体砌筑、基层施工、机电安装。</t>
  </si>
  <si>
    <t>非国有单位</t>
  </si>
  <si>
    <t>厦门SM商业城三期、四期位于湖里区嘉禾路与仙岳路交叉口西北及东北侧，总投资约20亿元。项目总用地面积约8万㎡，总建筑面积42万㎡，三期项目主要建设高端商场及酒店，总建筑面积约16.85万平方米； 四期建筑面积约250000.0平方米，用地面积41455.0平方米， 由五栋塔楼与群房组成。主要为办公，底层部分商业。建成后三、四期开业后与原先一期、二期连成全新的商业办公综合体，为购物及办公增加更多选择及人行同行增加极大便利与安全性，另四期配有8000平米用地面积供公交运行，提高城市通勤的便利性。</t>
  </si>
  <si>
    <t>外资独资</t>
  </si>
  <si>
    <t>四期：湖里区嘉禾路与仙岳路交叉口东北侧</t>
  </si>
  <si>
    <t>2015/09/30</t>
  </si>
  <si>
    <t>2026/01/31</t>
  </si>
  <si>
    <t>厦门SM商业城有限公司</t>
  </si>
  <si>
    <t>sophia</t>
  </si>
  <si>
    <t>18020775682</t>
  </si>
  <si>
    <t>厦门辉固工程技术有限公司</t>
  </si>
  <si>
    <t>厦门合立道工程设计集团股份有限公司</t>
  </si>
  <si>
    <t>中国建筑第八工程局有限公司（四期）</t>
  </si>
  <si>
    <t>莫林业</t>
  </si>
  <si>
    <t>13590109998</t>
  </si>
  <si>
    <t>厦门市湖里区2023P12地块及配套工程</t>
  </si>
  <si>
    <t>262.7%</t>
  </si>
  <si>
    <t>138.3%</t>
  </si>
  <si>
    <t>5、6、8、9、10、11号楼已封顶；3、7号楼施工至27层梁板；2号楼施工至26层梁板；1号楼施工至25层梁板。</t>
  </si>
  <si>
    <t>厦门市湖里区2023P12地块及配套工程位于湖里区东北部，五缘湾核心区，项目总投资585174万元。项目总用地面积33702.67平方米, 总建筑面积105000平方米，主要建设内容为住宅、商业、文教，项目建成后将进一步完善旧城改造后的美好城市界面，构建五缘湾核心区均衡发展，有利于建设智慧现代人居生活，将美丽厦门宜居城市的理念执行落地，努力把湖里东部新城打造成“两高两化”示范区。</t>
  </si>
  <si>
    <t>湖里区 06-08 五缘湾片区钟宅南路与钟宅中路交叉口西北侧 D03地块</t>
  </si>
  <si>
    <t>2024/02/29</t>
  </si>
  <si>
    <t>2024/02/22</t>
  </si>
  <si>
    <t>2026/03/31</t>
  </si>
  <si>
    <t>厦门市泓垚盛房地产开发有限公司</t>
  </si>
  <si>
    <t>黄雪盈</t>
  </si>
  <si>
    <t>13860497653</t>
  </si>
  <si>
    <t>福建磐基岩土工程有限公司</t>
  </si>
  <si>
    <t>里隽（厦门）建筑设计有限公司</t>
  </si>
  <si>
    <t>招标中</t>
  </si>
  <si>
    <t>刘老二</t>
  </si>
  <si>
    <t>建发房地产集团有限公司</t>
  </si>
  <si>
    <t>项目总经理</t>
  </si>
  <si>
    <t>15306099319</t>
  </si>
  <si>
    <t>江灿玮</t>
  </si>
  <si>
    <t>项目副总经理</t>
  </si>
  <si>
    <t>13459250490</t>
  </si>
  <si>
    <t>厦门市湖里区2024P03地块及配套工程</t>
  </si>
  <si>
    <t>1450.0%</t>
  </si>
  <si>
    <t>120.8%</t>
  </si>
  <si>
    <t>总包支护完成90%、桩基90%，3#楼首层柱筋完成，6#楼四层结构梁板铝模完成，7#楼二层结构墙柱钢筋完成，8#楼二层结构梁板铝模完成，9#楼顶板砼浇筑完成，10#楼首层墙柱钢筋完成、内架搭设完成。</t>
  </si>
  <si>
    <t>拟建总建筑面积约87183.05平方米(计容建筑面积60400平方米),其中地上建筑面积约67478.05平方米，地下建筑面积约19705平方米，地下1层。</t>
  </si>
  <si>
    <t>湖里区06-03东渡片区和宁路与和旭南路交叉口东南侧（B11）地块</t>
  </si>
  <si>
    <t>2025/01/20</t>
  </si>
  <si>
    <t>厦门兆合盈房地产开发有限公司</t>
  </si>
  <si>
    <t>梁皆璇</t>
  </si>
  <si>
    <t>18650103002</t>
  </si>
  <si>
    <t>福建岩土工程勘察研究院有限公司</t>
  </si>
  <si>
    <t>中建海峡建设发展有限公司</t>
  </si>
  <si>
    <t>李佩龙</t>
  </si>
  <si>
    <t>18106082052</t>
  </si>
  <si>
    <t>陆许哲林</t>
  </si>
  <si>
    <t>18750936728</t>
  </si>
  <si>
    <t>厦门市湖里区2024P07地块及配套工程</t>
  </si>
  <si>
    <t>2024-2027</t>
  </si>
  <si>
    <t>204.5%</t>
  </si>
  <si>
    <t>67.7%</t>
  </si>
  <si>
    <t>展示区施工完成，主体结构完成10%。</t>
  </si>
  <si>
    <t>该地块总用地面积28072.098平方米，总建筑面积104493.31平方米；项目规划住宅、商业、社会福利用地。</t>
  </si>
  <si>
    <t>厦门市湖里区06-10湖边水库片区金湫路与金旺路交叉口西南侧</t>
  </si>
  <si>
    <t>2024/11/15</t>
  </si>
  <si>
    <t>2027/07/31</t>
  </si>
  <si>
    <t>厦门兆垚盈房地产开发有限公司</t>
  </si>
  <si>
    <t>刘晓婷</t>
  </si>
  <si>
    <t>15880341051</t>
  </si>
  <si>
    <t>福建建工集团有限责任公司</t>
  </si>
  <si>
    <t>李中南</t>
  </si>
  <si>
    <t>13105918199</t>
  </si>
  <si>
    <t>王文龙</t>
  </si>
  <si>
    <t>17688160066</t>
  </si>
  <si>
    <t>厦门市湖里区2024P08地块及配套工程</t>
  </si>
  <si>
    <t>683.4%</t>
  </si>
  <si>
    <t>136.7%</t>
  </si>
  <si>
    <t>支护工程完成50%，桩基工程完成60%。</t>
  </si>
  <si>
    <t>项目位于五缘湾片区钟宅南路与钟宅中路交叉口东北侧，总用地面积 42170.955㎡，总建筑面积约131000㎡。主要建设内容：根据规划要求，设置4200㎡商业（含生鲜超市中心店、沿街店面），750㎡老年人日间照料中心，50㎡附建式电力环网站。</t>
  </si>
  <si>
    <t>湖里区2024P08地块地块位于钟宅南路与钟宅中路交叉口东北侧(D05)地块</t>
  </si>
  <si>
    <t>2025/03/31</t>
  </si>
  <si>
    <t>2025/02/08</t>
  </si>
  <si>
    <t>提前开工</t>
  </si>
  <si>
    <t>2028/06/30</t>
  </si>
  <si>
    <t>厦门市兆元盛房地产开发有限公司</t>
  </si>
  <si>
    <t>林建山</t>
  </si>
  <si>
    <t>18627736610</t>
  </si>
  <si>
    <t>邹仲钦</t>
  </si>
  <si>
    <t>15651622720</t>
  </si>
  <si>
    <t>厦门市湖里区2024P05地块及配套工程</t>
  </si>
  <si>
    <t>进行设计及总包招标。</t>
  </si>
  <si>
    <t>该地块总用地面积48847.877平方米，总建筑面积225580.33平方米，主要建设住宅、商业、生鲜超市便利店、其他便民商业网点等</t>
  </si>
  <si>
    <t>厦门市湖里区06-09湖边水库片区金湫路与金旺路交叉口西北侧</t>
  </si>
  <si>
    <t>厦门兆汇垚房地产开发有限公司</t>
  </si>
  <si>
    <t>暂未确定</t>
  </si>
  <si>
    <t>同致电子科技厦门汽车电子智能工厂建设</t>
  </si>
  <si>
    <t>2025-2026</t>
  </si>
  <si>
    <t>1517.2%</t>
  </si>
  <si>
    <t>40.5%</t>
  </si>
  <si>
    <t>土地出让金已缴清，待进一步陆续办理施工许可证等各种许可。</t>
  </si>
  <si>
    <t>项目位于湖里大道38号，建筑面积50000.0平方米，用地面积13700.0平方米，拟将地块原有建筑物推倒重建，建设汽车电子绿色智能工厂，打造成为数字化、智能化、绿色化、集约化的汽车电子生产基地。</t>
  </si>
  <si>
    <t>厦门市湖里区湖里大道38号</t>
  </si>
  <si>
    <t>2026/07/31</t>
  </si>
  <si>
    <t>厦门建发建管运营管理有限公司</t>
  </si>
  <si>
    <t>信电综合勘察设计研究院有限公司</t>
  </si>
  <si>
    <t>未定</t>
  </si>
  <si>
    <t>未知</t>
  </si>
  <si>
    <t>15359898260</t>
  </si>
  <si>
    <t>郑毅娜</t>
  </si>
  <si>
    <t>同致电子科技（厦门）有限公司</t>
  </si>
  <si>
    <t>经理</t>
  </si>
  <si>
    <t>13950120726</t>
  </si>
  <si>
    <t>中远海散建设工程</t>
  </si>
  <si>
    <t>151.6%</t>
  </si>
  <si>
    <t>43.3%</t>
  </si>
  <si>
    <t>xy191完成进坞搭载。</t>
  </si>
  <si>
    <t>项目位于厦门市湖里区，为新建8艘63800载重吨内外贸兼营船舶，总投资21.124亿元。项目建成后，可增加厦门市船舶运力51.04万载重吨，进一步巩固厦门国际航运中心地位。</t>
  </si>
  <si>
    <t>厦门市湖里区屿南四路三号自贸金融中心C栋</t>
  </si>
  <si>
    <t>2024/11/21</t>
  </si>
  <si>
    <t>2027/04/30</t>
  </si>
  <si>
    <t>厦门金融租赁有限公司</t>
  </si>
  <si>
    <t>胡雨虹</t>
  </si>
  <si>
    <t>13918139934</t>
  </si>
  <si>
    <t>南通象屿海洋装备有限责任公司</t>
  </si>
  <si>
    <t>天津中远海运船舶技术服务有限公司</t>
  </si>
  <si>
    <t>沈焱</t>
  </si>
  <si>
    <t>业务副总监</t>
  </si>
  <si>
    <t>18920163559</t>
  </si>
  <si>
    <t>业务三部负责人</t>
  </si>
  <si>
    <t>厦门国际健康驿站三期</t>
  </si>
  <si>
    <t>主体施工至5层。</t>
  </si>
  <si>
    <t>厦门国际健康驿站三期位于厦门市中国（福建）自由贸易试验区厦门片区港中路1575号，计划总投80000万元。计容建筑面积158421㎡，其中5栋保障性租赁住房135193㎡（3666间保租房）、商业1278㎡、停车楼21950㎡、保障性租赁住房基础配套设施（燃气、供水、供电、派谁、通信、消防、照明、绿化、道路、停车场、充电桩、文体等）。</t>
  </si>
  <si>
    <t>中国（福建）自由贸易试验区厦门片区港中路1575号</t>
  </si>
  <si>
    <t>2024/12/12</t>
  </si>
  <si>
    <t>2025/11/30</t>
  </si>
  <si>
    <t>厦门佳德宏石置业有限公司</t>
  </si>
  <si>
    <t>张志美</t>
  </si>
  <si>
    <t>18606095050</t>
  </si>
  <si>
    <t>基准方中建筑设计股份有限公司</t>
  </si>
  <si>
    <t>中建三局集团有限公司</t>
  </si>
  <si>
    <t xml:space="preserve">福建省建设工程管理有限公司 </t>
  </si>
  <si>
    <t>林志敏</t>
  </si>
  <si>
    <t>18650270971</t>
  </si>
  <si>
    <t>许良昊</t>
  </si>
  <si>
    <t>工程负责人</t>
  </si>
  <si>
    <t>17750590558</t>
  </si>
  <si>
    <t>厦门荣佳-百信AI智慧科技产业园</t>
  </si>
  <si>
    <t>436.7%</t>
  </si>
  <si>
    <t>100.8%</t>
  </si>
  <si>
    <t>桩基工程完成40%。</t>
  </si>
  <si>
    <t>荣佳一百信AI智慧科技产业园拟盘活利用原荣佳生物用地进行建设，总用地面积3公顷，总建筑面积约10.9万㎡，(其中，地上面积:约8.7万㎡,地下面积:约2.2万m)，产业园主要引入百信信息技术有限公司投资建设(全额出资)，项目总投资约10.3亿,其中建设成本约5.8亿元，设备等其他费用约4.5亿元，打造以AI为主题的信创全生态制造产业园实现从底层服务器到终端边缘计算设备全覆盖，并引进人工智能算法研究、行业适配、raid卡、内存、电源等制造商多家产业链合作伙伴，项目达产后，第5年工业产值不低于7亿元</t>
  </si>
  <si>
    <t>厦门市湖里区环岛路北段、钟宅南侧</t>
  </si>
  <si>
    <t>2024/12/08</t>
  </si>
  <si>
    <t>2026/05/31</t>
  </si>
  <si>
    <t xml:space="preserve">厦门市荣佳实业有限公司 </t>
  </si>
  <si>
    <t>陈宗斌</t>
  </si>
  <si>
    <t>15959209990</t>
  </si>
  <si>
    <t>陕西长嘉建设工程有限公司</t>
  </si>
  <si>
    <t>福建省工业设备安装有限公司</t>
  </si>
  <si>
    <t xml:space="preserve">龙溪伟业建设集团有限公司  </t>
  </si>
  <si>
    <t>殷正</t>
  </si>
  <si>
    <t>经营部长</t>
  </si>
  <si>
    <t>13606910510</t>
  </si>
  <si>
    <t>吴清辉</t>
  </si>
  <si>
    <t>18405921987</t>
  </si>
  <si>
    <t>太古可乐冰柜及运营资产投资项目</t>
  </si>
  <si>
    <t>2025-2025</t>
  </si>
  <si>
    <t>157.2%</t>
  </si>
  <si>
    <t>36.7%</t>
  </si>
  <si>
    <t>采购设备200万元。</t>
  </si>
  <si>
    <t xml:space="preserve">项目位于金湖路99号，建筑面积51556.2平方米，用地面积70565.34平方米， 2025年计划投资生产设备、技改项目、房屋及建筑物设备、电脑、车辆等企业运营固定资产以及采购双门冰柜、收银台冰柜、无人冰柜、魔爪冰柜、阀塔机、自动贩卖机、咖啡机等销售设备, 投放市场, 提高市场机会, 扩大生产规模, 提高产值, 投资后达产后预计产值16亿元左右， 投资生产设备，技改项目，提高产能，减少能耗，投资后达产后预计产值16亿元左右
</t>
  </si>
  <si>
    <t xml:space="preserve">金湖路99号
</t>
  </si>
  <si>
    <t>2025/01/01</t>
  </si>
  <si>
    <t>厦门太古可口可乐饮料有限公司</t>
  </si>
  <si>
    <t>郑丹红</t>
  </si>
  <si>
    <t>13779931056</t>
  </si>
  <si>
    <t>钟宅畲族社区发展中心</t>
  </si>
  <si>
    <t>399.3%</t>
  </si>
  <si>
    <t>107.0%</t>
  </si>
  <si>
    <t>主体结构工程完成100%，砌筑工程完成90%，抹灰工程完成20%，安装工程完成30%。</t>
  </si>
  <si>
    <t>项目建设业态为商业、公寓、办公、酒店，用地面积2.86万平方米，建设面积17万平方米。</t>
  </si>
  <si>
    <t>项目位于枋湖北二路以北，金山路以东</t>
  </si>
  <si>
    <t>2023/02/23</t>
  </si>
  <si>
    <t>厦门市湖里区禾山街道钟宅畲族社区股份经济联合社</t>
  </si>
  <si>
    <t>钟文气</t>
  </si>
  <si>
    <t>13806004889</t>
  </si>
  <si>
    <t>钟勋</t>
  </si>
  <si>
    <t>13167372900</t>
  </si>
  <si>
    <t>厦门大如国设建设集团有限公司</t>
  </si>
  <si>
    <t>马垅汽车旅馆及休闲中心</t>
  </si>
  <si>
    <t>166.2%</t>
  </si>
  <si>
    <t>80.3%</t>
  </si>
  <si>
    <t>1#楼主体结构完工，砌体施工完成80%，2#楼内墙抹灰、幕墙施工。</t>
  </si>
  <si>
    <t>本工程建筑用地面积为15076.595㎡，总建筑面积50036.104㎡，主体由1#楼及2#楼两个建筑单体组成，均为地下两层、地上9层，规划建筑高度均为37.35m。地下负一层为地下停车库、设备用房，地下负二层为地下停车库、设备用房及人防区，地上1#、2#楼为酒店旅馆，共9层。</t>
  </si>
  <si>
    <t>厦门市湖里区马垄二路西侧，新丰路东侧，火炬北路南侧</t>
  </si>
  <si>
    <t>2023/05/17</t>
  </si>
  <si>
    <t>2025/10/31</t>
  </si>
  <si>
    <t>厦门市湖里区殿前街道马垅社区居民委员会</t>
  </si>
  <si>
    <t>陈再进</t>
  </si>
  <si>
    <t>18020755781</t>
  </si>
  <si>
    <t>众阖（厦门）物业管理有限公司</t>
  </si>
  <si>
    <t>郑巧仙</t>
  </si>
  <si>
    <t>13959337043</t>
  </si>
  <si>
    <t>郑州大学综合设计研究院有限公司</t>
  </si>
  <si>
    <t>福建易凯建设有限公司</t>
  </si>
  <si>
    <t>厦门新华申土木工程有限公司</t>
  </si>
  <si>
    <t>颜建法</t>
  </si>
  <si>
    <t>公司负责人</t>
  </si>
  <si>
    <t>13606063960</t>
  </si>
  <si>
    <t>颜彩燕</t>
  </si>
  <si>
    <t>13666030696</t>
  </si>
  <si>
    <t>钙钛矿光伏组件产业化项目</t>
  </si>
  <si>
    <t>113.0%</t>
  </si>
  <si>
    <t>87.2%</t>
  </si>
  <si>
    <t>设备调试，人员培训。</t>
  </si>
  <si>
    <t>本项目建筑面积4899.69平方米、用地面积11011.8平方米。投资1.7亿，建设钙钛矿光伏产业全球研发中心和百兆瓦钙钛矿太阳能光伏组件中试线示范项目。其中，两干平米以上的万级洁净实验室研发中心汇聚了十位以上全球钙钛矿专家和数十位硕博研发团队，集中解决行业专用设备首台套、人工智能找材料和优化配比、高效稳定和氛围可控组件等钙钛矿光伏产业化前的瓶颈问题，已获授权和在途申请专利20余项。同时搭建一条一百兆瓦钙钛矿光伏组件中试线，年发电可达1亿度，减少二氧化碳排放3万吨。</t>
  </si>
  <si>
    <t>厦门市湖里区湖里大道44号</t>
  </si>
  <si>
    <t>2024/06/18</t>
  </si>
  <si>
    <t>桑若（厦门）光伏产业有限公司</t>
  </si>
  <si>
    <t>刘家凯</t>
  </si>
  <si>
    <t>13181917452</t>
  </si>
  <si>
    <t>垒智设计集团有限公司</t>
  </si>
  <si>
    <t>福建中咨规划设计研究集团有限公司</t>
  </si>
  <si>
    <t>中建旷博（福建）有限公司</t>
  </si>
  <si>
    <t>厦门象屿工程咨询管理有限公司</t>
  </si>
  <si>
    <t>高扬建树</t>
  </si>
  <si>
    <t>15180808120</t>
  </si>
  <si>
    <t>围里社区发展中心</t>
  </si>
  <si>
    <t>174.1%</t>
  </si>
  <si>
    <t>70.9%</t>
  </si>
  <si>
    <t>地下室底板施工完成。</t>
  </si>
  <si>
    <t>国贸控股</t>
  </si>
  <si>
    <t>围里社区发展中心项目位于湖里区枋湖北二路及云顶北路交叉口东南侧，总投资约3.715亿元。项目总用地面积约13012.36㎡，总建筑面积79286.27万㎡，主要建设内容为包括1栋公寓和1栋酒店及裙房商业、配套公交场站等。项目建成后对城市环境、轨道交通的发展均具有重大的影响，对提升片区商贸服务职能，建设交通便利、配套服务完善的综合区有重要意义。</t>
  </si>
  <si>
    <t>厦门市湖里区禾山街道枋湖北二路及云顶北路交叉口东南侧</t>
  </si>
  <si>
    <t>2024/12/31</t>
  </si>
  <si>
    <t>2024/12/23</t>
  </si>
  <si>
    <t>2027/03/31</t>
  </si>
  <si>
    <t>厦门市湖里区禾山街道围里社区股份经济联合社</t>
  </si>
  <si>
    <t>陈忠义</t>
  </si>
  <si>
    <t>15359292899</t>
  </si>
  <si>
    <t>厦门国贸建设开发有限公司</t>
  </si>
  <si>
    <t>肖海庭</t>
  </si>
  <si>
    <t>18005079380</t>
  </si>
  <si>
    <t>中磐建设集团有限公司</t>
  </si>
  <si>
    <t>福建福屹工程管理有限公司</t>
  </si>
  <si>
    <t>庄晓军</t>
  </si>
  <si>
    <t>片区总经理</t>
  </si>
  <si>
    <t>13599929249</t>
  </si>
  <si>
    <t>陈国鼎</t>
  </si>
  <si>
    <t>18950000097</t>
  </si>
  <si>
    <t>蔡塘社区发展中心地铁连接体</t>
  </si>
  <si>
    <t>362.6%</t>
  </si>
  <si>
    <t>35.3%</t>
  </si>
  <si>
    <t>化粪池迁改完成。</t>
  </si>
  <si>
    <t>蔡塘社区发展中心地铁连接体项目位于湖里区，总投资约2亿元。项目总用地面积约3346.548㎡，总建筑面积6900㎡，主要建设内容为与地铁2号线4号口连接体通道、主楼为4层的商业综合体。项目建成后方便乘坐地铁人员便捷进入商场，促进本地区的商业繁荣；同时有效的缓解高峰时期人流疏散问题。</t>
  </si>
  <si>
    <t>项目位于吕岭路与云顶中路交叉口东南侧</t>
  </si>
  <si>
    <t>2025/04/30</t>
  </si>
  <si>
    <t>2024/11/06</t>
  </si>
  <si>
    <t>2026/04/30</t>
  </si>
  <si>
    <t>厦门市蔡塘物业管理有限公司</t>
  </si>
  <si>
    <t>陈梓威</t>
  </si>
  <si>
    <t>15080310610</t>
  </si>
  <si>
    <t>厦门市湖里区国投资产投资集团有限公司</t>
  </si>
  <si>
    <t>廖树懋</t>
  </si>
  <si>
    <t>15259264781</t>
  </si>
  <si>
    <t>厦门合力道工程设计集团股份有限公司</t>
  </si>
  <si>
    <t>厦门禹翔建设工程有限公司</t>
  </si>
  <si>
    <t>厦门市兴海湾工程管理股份有限公司</t>
  </si>
  <si>
    <t>总经办主任</t>
  </si>
  <si>
    <t>厦门燕来福医院提升改造项目</t>
  </si>
  <si>
    <t>36.4%</t>
  </si>
  <si>
    <t>完成40.2%的工程量及设备购置。</t>
  </si>
  <si>
    <t>项目位于鼎丰国际广场-商业楼，建筑面积 81594.2平方米，用地面积 6295.79平方米，长 83.7米， 宽 30.3米， 本提升改造工程使用性质为一层主要功能为:中医诊室、理疗室、门诊、放射科、卫生间等。二层主要功能为:健康咨询、综合门诊、妇科、影像科、牙科、采血、卫生间等。三层主要功能为:病区护理、卫生间等。四层主要功能为:病区护理、医美、治疗室等。本次装修总面积14939.55m2，装修范围:本楼一层，二层，三层，四层全部(除了一层开闭所、商业店面，各个楼层电井及疏散梯不在本次范围.</t>
  </si>
  <si>
    <t>厦门市湖里区高林中路505号</t>
  </si>
  <si>
    <t>2023/10/01</t>
  </si>
  <si>
    <t>厦门燕来福医院有限公司，鼎丰商业管理有限公司</t>
  </si>
  <si>
    <t>李保生</t>
  </si>
  <si>
    <t>13400658335</t>
  </si>
  <si>
    <t xml:space="preserve">司晨设计集团有限公司 </t>
  </si>
  <si>
    <t>厦门金腾装饰集团有限公司</t>
  </si>
  <si>
    <t>厦门韦康建设工程管理有限公司</t>
  </si>
  <si>
    <t>寿彦轩</t>
  </si>
  <si>
    <t>厦门燕来福医院有限公司</t>
  </si>
  <si>
    <t>13159212300</t>
  </si>
  <si>
    <t>办公室主任</t>
  </si>
  <si>
    <t>湖里区五缘体育文化中心</t>
  </si>
  <si>
    <t>2025-2029</t>
  </si>
  <si>
    <t>进行农转用手续办理及可研方案评审。</t>
  </si>
  <si>
    <t>湖里区五缘体育文化中心项目位于五缘湾片区，南邻仙岳路，东邻金边路，北邻金山中路。总投资约为16.2亿元。项目用地面积85921.8平方米，总建筑面积17.75万平方米，建设内容为两馆一中心及相关配套设施。其中，湖里区体育馆包括1个12000座甲级体育主馆和1个40片羽毛球馆体育副馆。湖里区游泳馆包括1个300座标准游泳池和1个训练泳池。湖里区文化活动中心包括1个湖里区文化馆和1个湖里区青少年宫，相关配套包括商业配套及地下停车库。本项目是集比赛、演出、培训、商业等为一体的体育综合体项目。项目建设有</t>
  </si>
  <si>
    <t>民营控股</t>
  </si>
  <si>
    <t>湖里区五缘体育文化中心项目位于五缘湾片区，南邻仙岳路，东邻金边路，北邻金山中路。</t>
  </si>
  <si>
    <t>2029/12/31</t>
  </si>
  <si>
    <t>湖里区文化和旅游局</t>
  </si>
  <si>
    <t>钟秀梅</t>
  </si>
  <si>
    <t>13600902307</t>
  </si>
  <si>
    <t>林军民</t>
  </si>
  <si>
    <t>副局长</t>
  </si>
  <si>
    <t>18059893008</t>
  </si>
  <si>
    <t>翁德隆</t>
  </si>
  <si>
    <t>体育旅游科科长</t>
  </si>
  <si>
    <t>18859266661</t>
  </si>
  <si>
    <t>湖里新质智造产业园</t>
  </si>
  <si>
    <t>前期手续办理，过渡厂房装修改造完成。</t>
  </si>
  <si>
    <t>湖里新质智造产业园项目位于湖里区，建筑面积143504.0平方米，用地面积32200.0平方米， 项目容积率3.80，共有5栋产业空间及1栋配套宿舍楼， 地块通过工业上楼重点发展物联网、集成电路、电子设备等信息技术制造业，推动集成电路、人工智能等新一代信息技术加快发展，加快产业应用，提升产业基础高级化水平。</t>
  </si>
  <si>
    <t>湖里区云顶北路2000号</t>
  </si>
  <si>
    <t>2027/06/30</t>
  </si>
  <si>
    <t>邱永彬</t>
  </si>
  <si>
    <t>13665903261</t>
  </si>
  <si>
    <t>卓雅大楼项目</t>
  </si>
  <si>
    <t>120.7%</t>
  </si>
  <si>
    <t>35.0%</t>
  </si>
  <si>
    <t>基坑支护施工。</t>
  </si>
  <si>
    <t>卓雅大楼位于06-06县后片区墩岭北路与岭下西路交叉口西北侧。总投资约2.2亿元。项目包含06-06地块，总用地面积约0.57万㎡，总建筑面积约1.32万㎡，主要建设内容为高层办公楼及设备用房等。进一步加强人才引进，增强人岗适配，着力培育强大的专业化营销团队和与之匹配的中后台支持保障队伍，培育更多就业机会，带来更多就业岗位，积极履行社会责任。</t>
  </si>
  <si>
    <t>厦门市湖里区06-06县后片区墩岭北路与岭下西路交叉口西北侧</t>
  </si>
  <si>
    <t>欣贺股份有限公司</t>
  </si>
  <si>
    <t>陈芳</t>
  </si>
  <si>
    <t>15159208424</t>
  </si>
  <si>
    <t>中国兵器工业北方勘察设计研究院有限公司</t>
  </si>
  <si>
    <t>福建省五建建设集团有限公司</t>
  </si>
  <si>
    <t>陈国汉</t>
  </si>
  <si>
    <t>副总裁</t>
  </si>
  <si>
    <t>13606949846</t>
  </si>
  <si>
    <t>黄光兴</t>
  </si>
  <si>
    <t>18046302558</t>
  </si>
  <si>
    <t>海峡新岸音乐街区</t>
  </si>
  <si>
    <t>50.0%</t>
  </si>
  <si>
    <t>土地场所使用功能变更。</t>
  </si>
  <si>
    <t>海峡新岸音乐街区，位于湖里区五通码头二期候船楼，总投资约1亿元。项目总用地面积约10000㎡，总建筑面积9700㎡，主要建设内容为：打造以超大型Live House演出为核心的流行音乐创作、展演及文化类消费园区。开展数字音乐版权交易业务，音乐人工作室综合配套服务，开办音乐人俱乐部、培训班，推行音乐人及作品孵化计划；结合候船码头的大厅空间及码头，打造海上环岛流行音乐太合明星专线，使片区成为集商业、文化、旅游、会展为一体的，以流行音乐为特色的，陆路、海上相汇聚的时尚文化新枢纽。</t>
  </si>
  <si>
    <t>湖里区环岛东路2500号五通码头二期</t>
  </si>
  <si>
    <t>厦门太合原壹文化科技发展有限公司</t>
  </si>
  <si>
    <t>李雯珺</t>
  </si>
  <si>
    <t>18859206507</t>
  </si>
  <si>
    <t>厦门市住宅设计院有限公司</t>
  </si>
  <si>
    <t>北京朋利工程设计有限公司</t>
  </si>
  <si>
    <t>暂未定</t>
  </si>
  <si>
    <t>蔡劲松</t>
  </si>
  <si>
    <t>执行董事</t>
  </si>
  <si>
    <t>13806032701</t>
  </si>
  <si>
    <t>总助</t>
  </si>
  <si>
    <t>塘边社片区城中村改造项目</t>
  </si>
  <si>
    <t>规划方案调整中。</t>
  </si>
  <si>
    <t>项目北至兴湖路，南抵仙岳山-孤尾山，东起嘉禾路，西达厦门海域，总投资649293万元，改造范围用地面积41.9公顷。本项目拟征收建筑面积10.21万平方米，其中，居民住宅990户，总建筑面积6.53万平方米(含储藏室及车库);另有非住宅(办公及商业)161户，总建筑面积3.68万平方米(含无产权部分)。</t>
  </si>
  <si>
    <t>项目位于湖里区湖里街道，北至兴湖路，南抵仙岳山-狐尾山，东起嘉禾路，西达厦门海域。</t>
  </si>
  <si>
    <t>2028/12/31</t>
  </si>
  <si>
    <t>15260228212</t>
  </si>
  <si>
    <t>厦门兆祥城市建设投资有限公司</t>
  </si>
  <si>
    <t>吴劼</t>
  </si>
  <si>
    <t>浦园社城中村改造项目</t>
  </si>
  <si>
    <t>进行设计方案确认。</t>
  </si>
  <si>
    <t>项目位于湖里区仙岳路与成功大道交叉口西南侧，用地面积0.8万平方米，计容建筑面积约3万平方米，主要建设安置房及相关配套。建设意义：根据厦府规〔2024〕3号的文件精神，实施房票置换在一定程度上可以缓解政府的财政压力，加速去库存，提振房地产市场信心，浦园项目拟部分改用房票补偿方式：2.9万㎡安置面积（约262套）。项目计划2025年11月开工，2026年11月完成地下室正负零，207年11月完成主体结构封顶，2028年11月竣工。</t>
  </si>
  <si>
    <t>项目位于湖里区仙岳路与成功大道交叉口西南侧。</t>
  </si>
  <si>
    <t>2028/11/30</t>
  </si>
  <si>
    <t>李帆</t>
  </si>
  <si>
    <t>18705924707</t>
  </si>
  <si>
    <t>陈庆平</t>
  </si>
  <si>
    <t>13606032729</t>
  </si>
  <si>
    <t>二</t>
  </si>
  <si>
    <t>辖区其他市级责任单位（36个）</t>
  </si>
  <si>
    <t>高崎港汊清淤及岸壁整治工程</t>
  </si>
  <si>
    <t>自贸区管委会</t>
  </si>
  <si>
    <t>116.0%</t>
  </si>
  <si>
    <t>40.6%</t>
  </si>
  <si>
    <t>开展东侧护岸施工、港汊内清淤。</t>
  </si>
  <si>
    <t>路桥集团</t>
  </si>
  <si>
    <t>项目位于厦门本岛北部，湖里区嘉福花园小区东侧港汊。建安总投资约6821万元，建设内容主要为护岸整治548米，港汊水域面积53203平方米，清淤面积42948平方米，清淤底高程-5.5米，清淤工程量27.55万方，以及供电照明工程及临时工程。本项目的实施可以增加港汊的纳潮量，改善港汊的水动力条件和水体交换能力，进一步达到改善海域水质各生态环境的目的。</t>
  </si>
  <si>
    <t>位于厦门本岛北部，南邻高崎国际机场，湖里区嘉福花园小区东侧港汊。</t>
  </si>
  <si>
    <t>2023/12/26</t>
  </si>
  <si>
    <t>厦门路桥建设集团有限公司</t>
  </si>
  <si>
    <t>陈凌</t>
  </si>
  <si>
    <t>13950073767</t>
  </si>
  <si>
    <t>上海东海海洋工程勘察设计研究院有限公司</t>
  </si>
  <si>
    <t>福建省港航勘察设计研究院有限公司</t>
  </si>
  <si>
    <t>山东港湾建设集团有限公司、厦门港务疏浚工程有限公司</t>
  </si>
  <si>
    <t>中联路海集团有限公司</t>
  </si>
  <si>
    <t>朱继新</t>
  </si>
  <si>
    <t>厦门路桥工程投资发展有限公司</t>
  </si>
  <si>
    <t>13779980031</t>
  </si>
  <si>
    <t>陈圣辉</t>
  </si>
  <si>
    <t>工程一部副经理</t>
  </si>
  <si>
    <t>13860120511</t>
  </si>
  <si>
    <t>厦门西海湾邮轮城项目</t>
  </si>
  <si>
    <t>港口高质量发展指挥部</t>
  </si>
  <si>
    <t>2016-2028</t>
  </si>
  <si>
    <t>15.0%</t>
  </si>
  <si>
    <t>5号地块商业主体北区6F，南区5F。目前停工缓建，费用为财务费用。</t>
  </si>
  <si>
    <t>本项目位于东渡邮轮母港片区，由7个子地块构成，总用地面积16.33万㎡，计容建筑面积79.40万㎡，包括写字楼、商业、五星级酒店、公寓式酒店、文化设施、航站楼、公建配套等设施。</t>
  </si>
  <si>
    <t>厦门市湖里区双狮北路</t>
  </si>
  <si>
    <t>2016/09/01</t>
  </si>
  <si>
    <t>2016/09/16</t>
  </si>
  <si>
    <t>2026/12/01</t>
  </si>
  <si>
    <t>厦门西海湾邮轮城投资有限公司</t>
  </si>
  <si>
    <t>江文金</t>
  </si>
  <si>
    <t>15960351884</t>
  </si>
  <si>
    <t>福建省岩土工程勘察研究院有限公司</t>
  </si>
  <si>
    <t>中建海峡建设发展有限公司，福建省泷澄建设集团有限公司</t>
  </si>
  <si>
    <t>福建省城乡建设股份有限公司</t>
  </si>
  <si>
    <t>朱继军</t>
  </si>
  <si>
    <t>18906829977</t>
  </si>
  <si>
    <t>庄彬彬</t>
  </si>
  <si>
    <t>厦门西海湾邮轮城投资</t>
  </si>
  <si>
    <t>事业部副总经理</t>
  </si>
  <si>
    <t>13805908831</t>
  </si>
  <si>
    <t>港中路与东渡铁路货运专线节点工程</t>
  </si>
  <si>
    <t>185.4%</t>
  </si>
  <si>
    <t>61.8%</t>
  </si>
  <si>
    <t>1.市政部分：基坑支护完成62%，主体顶板土方回填完成；
2.下穿铁路部分：钻孔桩灌注桩全部完成，锚索施工完成43.95%。</t>
  </si>
  <si>
    <t>市政集团</t>
  </si>
  <si>
    <t>项目位于湖里区,主要对现状港中路与石湖山码头专用线平交道口进行立交化改造，并新建连接港东路匝道，其中港中路改造段约1.4公里，道路等级为城市主干路；新建港东路匝道0.7公里；新建下穿通道配套设置管理用房。
项目总投资概算为44370万元（不含征地拆迁及涉铁相关费用等），其中建安费36974万元。</t>
  </si>
  <si>
    <t>福建省厦门市湖里区殿前街道象兴4路59正西方向150米~福建省厦门市湖里区殿前街道港中路1236-121西南方向90米</t>
  </si>
  <si>
    <t>2024/03/28</t>
  </si>
  <si>
    <t>厦门市市政工程中心</t>
  </si>
  <si>
    <t>郑水岩</t>
  </si>
  <si>
    <t>13806014030</t>
  </si>
  <si>
    <t>厦门市政城市开发建设有限公司</t>
  </si>
  <si>
    <t>张绳锋</t>
  </si>
  <si>
    <t>18750229881</t>
  </si>
  <si>
    <t>中铁第四勘察设计院集团有限公司</t>
  </si>
  <si>
    <t>谢云理</t>
  </si>
  <si>
    <t>13600960412</t>
  </si>
  <si>
    <t>邮轮中心航站楼片区运营提升（文旅城）项目</t>
  </si>
  <si>
    <t>133.2%</t>
  </si>
  <si>
    <t>44.4%</t>
  </si>
  <si>
    <t>屿见时光”项目沉浸景区的市住建局质量安全验收、消防验收均已完成，4月30日完成消防开业前检查告知承诺。</t>
  </si>
  <si>
    <t>象屿集团</t>
  </si>
  <si>
    <t>邮轮中心航站楼片区运营提升（文旅城）项目“屿见时光”位于邮轮中心母港片区，总投资约21亿元。项目用地面积23.9万平方米，总建筑面积13.8万平方米。主要建设内容为盘活邮轮中心片区存量资产，结合国际邮轮新航站楼配套商业增量资产打造全国首个集博物馆式沉浸演艺、闽南沉浸式主题街区、梦幻海洋广场、潮流夜经济区于一体的文商旅综合体项目。项目建成后将对厦门城市文旅经济、多元产业发展发挥带动作用，填补厦门城市文旅产业空白、助力城市经济高质量发展。</t>
  </si>
  <si>
    <t>湖里区邮轮母港片区</t>
  </si>
  <si>
    <t>2024/02/01</t>
  </si>
  <si>
    <t>2024/02/08</t>
  </si>
  <si>
    <t>厦门屿见时光文旅发展有限公司</t>
  </si>
  <si>
    <t>王一波</t>
  </si>
  <si>
    <t>13906020068</t>
  </si>
  <si>
    <t>中国建筑第八工程局有限公司</t>
  </si>
  <si>
    <t>陈大鲲</t>
  </si>
  <si>
    <t>13860198590</t>
  </si>
  <si>
    <t>续刚</t>
  </si>
  <si>
    <t>15959258885</t>
  </si>
  <si>
    <t>邮轮母港片区航站楼旅客集散广场（厦鼓码头北侧地块修缮工程、旅客通廊外立面改造）</t>
  </si>
  <si>
    <t>100.6%</t>
  </si>
  <si>
    <t>27.2%</t>
  </si>
  <si>
    <t>灌注桩砍桩，承台、地梁土方开挖。</t>
  </si>
  <si>
    <t>旅客通廊外立面改造项目新建旅客通廊外立面幕墙2328平方米；项目总投资概算 695万元，其中:建安工程费576万元，工程建设其他费77万元，基本预备费33万元,建设期利息9万元。资金来源:由市财政统筹；厦鼓码头北侧地块修缮工程用地面积2542 平方米，总建筑面积1513平方米，项目总投资概算 1180万元，其中:建安工程费 947万元，工程建设其他费 192万元，基本预备费27万元，建设期利息14万元。其中588万元由市财政统筹，592万元由厦门国际邮轮母港集团有限公司自筹解决。</t>
  </si>
  <si>
    <t>邮轮母港片区航站楼旅客集散广场(旅客通廊外立面改造)项目位于邮轮母港片区航站楼旅客集散广场内旅客通廊项目位于邮轮母港片区航站楼旅客集散广场内旅客通廊；邮轮母港片区航站楼旅客集散广场(厦鼓码头北侧地块修</t>
  </si>
  <si>
    <t>2024/12/01</t>
  </si>
  <si>
    <t>2024/12/06</t>
  </si>
  <si>
    <t>2025/10/01</t>
  </si>
  <si>
    <t>厦门国际邮轮母港集团有限公司</t>
  </si>
  <si>
    <t>苏先才</t>
  </si>
  <si>
    <t>15305024008</t>
  </si>
  <si>
    <t>厦门集三建设集团有限公司</t>
  </si>
  <si>
    <t>丁泽生</t>
  </si>
  <si>
    <t>厦门象屿港湾开发建设有限公司</t>
  </si>
  <si>
    <t>总监</t>
  </si>
  <si>
    <t>13950121682</t>
  </si>
  <si>
    <t>陈福音</t>
  </si>
  <si>
    <t>18020709955</t>
  </si>
  <si>
    <t>邮轮母港片区航站楼旅客集散广场（人行天桥及配套工程）</t>
  </si>
  <si>
    <t>126.2%</t>
  </si>
  <si>
    <t>灌注桩累计完成9根，占总工程量69.23%；钢构制安累计完成185吨，占总工程量52%。</t>
  </si>
  <si>
    <t>邮轮母港片区航站楼旅客集散广场（人行天桥及配套工程）位于厦门岛西侧东渡港区邮轮母港片区，建设人行天桥及配套工程，天桥起于地铁邮轮中心站二号口，横跨纵一路，衔接至新航站楼出发层及旅客通廊三层环岛步道。其中：1.新建一座人行天桥，总长约100.2m，宽度4m，设有风雨连廊、旋转楼梯、楼梯、自动扶梯及无障碍电梯等；2.新建迎宾绿岛、出租车蓄车停车场等配套工程，用地面积约3847.6㎡。</t>
  </si>
  <si>
    <t>东渡港区邮轮母港片区</t>
  </si>
  <si>
    <t>2025/02/01</t>
  </si>
  <si>
    <t>2025/01/22</t>
  </si>
  <si>
    <t>2025/12/01</t>
  </si>
  <si>
    <t>厦门市湖里区市政园林中心</t>
  </si>
  <si>
    <t>李劭静</t>
  </si>
  <si>
    <t>15159263380</t>
  </si>
  <si>
    <t>18750229851</t>
  </si>
  <si>
    <t>厦门建安集团有限公司</t>
  </si>
  <si>
    <t>厦门兴海湾工程管理股份有限公司</t>
  </si>
  <si>
    <t>高新广场</t>
  </si>
  <si>
    <t>火炬管委会</t>
  </si>
  <si>
    <t>146.4%</t>
  </si>
  <si>
    <t>107.3%</t>
  </si>
  <si>
    <t>办理竣工验收手续。</t>
  </si>
  <si>
    <t>项目位于湖里区火炬路与新丰路交叉路口东北侧，总用地面积为39128.19㎡，规划总建筑面积为132218㎡，改造提升ABB原有办公楼，新建产业研发厂房、宿舍、地下车库、室外景观、绿化以及相关的配套设施等，将其打造为集城市、产业为一体的生态智慧园区，主要用于研发、创意、设计、中试、无污染生产等新型产业功能以及相关配套服务。</t>
  </si>
  <si>
    <t>湖里区火炬路与新丰路交叉路口东北侧</t>
  </si>
  <si>
    <t>2023/03/08</t>
  </si>
  <si>
    <t>厦门火炬高新区招商服务中心有限公司</t>
  </si>
  <si>
    <t>林秀梅</t>
  </si>
  <si>
    <t>13666054556</t>
  </si>
  <si>
    <t>厦门上建建设集团有限公司</t>
  </si>
  <si>
    <t>厦门市筼筜新市区工程监理有限公司</t>
  </si>
  <si>
    <t>易柏洲</t>
  </si>
  <si>
    <t>厦门火炬招商建设发展有限公司</t>
  </si>
  <si>
    <t>13806050626</t>
  </si>
  <si>
    <t>郭碧墙</t>
  </si>
  <si>
    <t>13859975979</t>
  </si>
  <si>
    <t>厦门市中医院康复楼项目（北京中医药大学东直门医院厦门医院区域医疗中心项目）</t>
  </si>
  <si>
    <t>市卫健委</t>
  </si>
  <si>
    <t>2022-2026</t>
  </si>
  <si>
    <t>108.0%</t>
  </si>
  <si>
    <t>21.6%</t>
  </si>
  <si>
    <t>砌体施工完成，并进入室内、外抹灰工作；同步穿插机电管线安装预埋。</t>
  </si>
  <si>
    <t>厦门市中医院康复楼项目位于中医院北院区预留用地内，项目总建筑面积76000平方米，其中：地上建筑面积54000平方米，地下建筑面积22000平方米，主要设置急诊、中医综合诊疗、康复治疗中心、名医传承工作室、住院、ICU、手术、病理、放射、核医学科、中心供应室等医技用房以及多功能学术中心、食堂、后勤保障用房、信息化中心、地下停车库等。主要建设内容包括：主体建安、室内装修、室外综合管网、道路及硬地、绿化工程、设备工程等。</t>
  </si>
  <si>
    <t>福建省厦门市仙岳路 1739 号厦门市中医院内</t>
  </si>
  <si>
    <t>2022/10/27</t>
  </si>
  <si>
    <t>厦门市中医院</t>
  </si>
  <si>
    <t>邓秀荷</t>
  </si>
  <si>
    <t>18950053018</t>
  </si>
  <si>
    <t>周贤</t>
  </si>
  <si>
    <t>18259280207</t>
  </si>
  <si>
    <t>中兵勘察设计研究院有限公司</t>
  </si>
  <si>
    <t>中国中元国际工程有限公司</t>
  </si>
  <si>
    <t>黄耿</t>
  </si>
  <si>
    <t>13328759936</t>
  </si>
  <si>
    <t>江德坤</t>
  </si>
  <si>
    <t>房建工程部副经理</t>
  </si>
  <si>
    <t>15980880860</t>
  </si>
  <si>
    <t>厦门市仙岳医院改扩建项目</t>
  </si>
  <si>
    <t>思明区,湖里区</t>
  </si>
  <si>
    <t>26.7%</t>
  </si>
  <si>
    <t>北院区：交付完成；
南院区：主体结构封顶，二构施工完成25%，地下室完成90%。</t>
  </si>
  <si>
    <t>厦门市仙岳医院改扩建项目分南北两个院区，北院区位于厦门市湖里区，南院区位于厦门市思明区，总投资合计59975.56万元。项目总用地面积约50095.611㎡，总建筑面积79846.34㎡，主要建设内容为厦门市仙岳医院院区扩建，新建住院医技综合楼、病房综合楼，合计增加病床600张。项目建设有利于解决医院床位紧张，补齐厦门市精神卫生服务短板，满足国家精神专业区域中心创建需求。</t>
  </si>
  <si>
    <t>南区：厦门市思明区
北区：厦门市湖里区</t>
  </si>
  <si>
    <t>2022/12/26</t>
  </si>
  <si>
    <t>厦门市仙岳医院</t>
  </si>
  <si>
    <t>林省宇</t>
  </si>
  <si>
    <t>13779926714</t>
  </si>
  <si>
    <t>钟杰彪</t>
  </si>
  <si>
    <t>18617135425</t>
  </si>
  <si>
    <t>中标单位为北京中外建建筑设计有限公司（联合体牵头人）、厦门中建东北设计院有限公司（联合体成员）</t>
  </si>
  <si>
    <t>中建三局（福建）投资建设有限公司，中建三局集团有限公司（联合体）</t>
  </si>
  <si>
    <t>陈瑞怀</t>
  </si>
  <si>
    <t>国家心血管医学研究分中心</t>
  </si>
  <si>
    <t>249.0%</t>
  </si>
  <si>
    <t>49.8%</t>
  </si>
  <si>
    <t>主体结构封顶，砌体施工。精装样板施工。</t>
  </si>
  <si>
    <t>国家心血管医学研究分中心项目位于厦门市五缘湾片区，总投资80065万元。项目总用地面积28055.083平方米，总建筑面积85600平方米，主要建设内容包括：医技/住院楼、科研/教学综合楼、报告厅、地下室、地下连通通道及室外配套等工程，新增床位300张。本项目将建设“高颜值、高素质、现代化、国际化”的高水平心血管病康复及科研中心，推动厦门大学附属心血管病医院“医、教、研、防、 管”协同高质量发展。</t>
  </si>
  <si>
    <t>五缘湾道与金山路交叉口西北侧</t>
  </si>
  <si>
    <t>2023/12/28</t>
  </si>
  <si>
    <t>厦门大学附属心血管病医院</t>
  </si>
  <si>
    <t>粘培坤</t>
  </si>
  <si>
    <t>18906045666</t>
  </si>
  <si>
    <t>姜璠</t>
  </si>
  <si>
    <t>副院长</t>
  </si>
  <si>
    <t>13806073535</t>
  </si>
  <si>
    <t>2号线湿地公园上盖项目（TOD）</t>
  </si>
  <si>
    <t>轨道交通建设指挥部</t>
  </si>
  <si>
    <t>229.2%</t>
  </si>
  <si>
    <t>74.5%</t>
  </si>
  <si>
    <t>幕墙完成85%，机电完成85%，精装完成50%景观完成20%。</t>
  </si>
  <si>
    <t>轨道集团</t>
  </si>
  <si>
    <t>项目位于湖里区仙岳路与环岛干道交叉口北侧，商办部分总投资约28亿元。项目总用地面积约14.46万㎡，总建筑面积59万㎡，商办部分主要建设内容为3栋办公、2栋公寓以及集中商业等。项目规划建设含居住、办公、商业等功能于一体的轨道TOD成片综合开发项目。项目有效衔接湿地公园、隧顶公园、学校、运动馆等优质配套，创新城市开发模式，高标准、高起点打造省内首个“产业优先、站城一体、功能复合、综合运营”的TOD示范项目。</t>
  </si>
  <si>
    <t>2022/04/30</t>
  </si>
  <si>
    <t>2022/04/27</t>
  </si>
  <si>
    <t>厦门轨道建设发展集团有限公司</t>
  </si>
  <si>
    <t>蔡加河</t>
  </si>
  <si>
    <t>18860026208</t>
  </si>
  <si>
    <t>福建岩土勘察研究院有限公司</t>
  </si>
  <si>
    <t xml:space="preserve">厦门基业衡信咨询有限公司 </t>
  </si>
  <si>
    <t>陈晓坚</t>
  </si>
  <si>
    <t>集团副总经理</t>
  </si>
  <si>
    <t>13906028911</t>
  </si>
  <si>
    <t>轨道交通3号线</t>
  </si>
  <si>
    <t>思明区,湖里区,翔安区</t>
  </si>
  <si>
    <t>2016-2026</t>
  </si>
  <si>
    <t>115.5%</t>
  </si>
  <si>
    <t>32.6%</t>
  </si>
  <si>
    <t>蔡厝至翔安机场段开展车站机电安装及装修施工，开累完成55%。</t>
  </si>
  <si>
    <t>项目跨思明、湖里、翔安建设，起自厦门火车站，止于翔安机场站总投资约322.23亿元。项目全长36.7公里，设车站26座（3座高架站、23座地下站），其中换乘站11座；在本岛东北部设五缘湾停车场，在翔安区蔡厝村东侧设蔡厝车辆段；与1号线共用火炬园主变电所，新建一座蔡厝主变电所。该项目链接厦门岛、翔安机场，满足翔安区人民提速进岛、舒适交通的需求，形成快速互联互通，支撑环湾发展.</t>
  </si>
  <si>
    <t>项目起于思明区火车站、经湖里区，止于翔安机场</t>
  </si>
  <si>
    <t>2016/09/30</t>
  </si>
  <si>
    <t>郑作铿</t>
  </si>
  <si>
    <t>13600934701</t>
  </si>
  <si>
    <t>铁道第三勘察设计院集团有限公司</t>
  </si>
  <si>
    <t>中铁二院工程集团有限责任公司</t>
  </si>
  <si>
    <t>中国中铁股份有限公司、中国铁建股份有限公司</t>
  </si>
  <si>
    <t>广州轨道交通建设监理有限公司、中铁二院(成都)咨询监理有限责任公司</t>
  </si>
  <si>
    <t>轨道9号线二期</t>
  </si>
  <si>
    <t>思明区,湖里区,集美区</t>
  </si>
  <si>
    <t>2025-2030</t>
  </si>
  <si>
    <t>继续开展初步设计等前期工作。</t>
  </si>
  <si>
    <t>项目起于思明区会展北站，止于集美区嘉庚体育馆站（不含），总投资约160.3亿元。项目全长18.8公里，全地下敷设，设车站14座，新建高崎枢纽停车场及高崎枢纽主变各一座，采用B型车6辆编组全自动运行系统。项目建成后，与在建6号线集同段工程实现同安老城快速进岛，有效破解城市北部与本岛联系不畅的难题；同时构建北向快速出岛通道，缓解北向跨岛通道拥堵的情况，与岛现状运营线路完善轨道交通网络，提升本岛出行效率。</t>
  </si>
  <si>
    <t>项目位于思明区会展北站，至集美区嘉庚体育馆站</t>
  </si>
  <si>
    <t>2030/12/31</t>
  </si>
  <si>
    <t>钟洪文</t>
  </si>
  <si>
    <t>13860135157</t>
  </si>
  <si>
    <t>中铁第一勘察设计院集团有限公司</t>
  </si>
  <si>
    <t>厦门轨道集团</t>
  </si>
  <si>
    <t>黄建勇</t>
  </si>
  <si>
    <t>13959278978</t>
  </si>
  <si>
    <t>厦门第三东通道（厦金大桥厦门段）</t>
  </si>
  <si>
    <t>市交通局</t>
  </si>
  <si>
    <t>2023-2028</t>
  </si>
  <si>
    <t>100.4%</t>
  </si>
  <si>
    <t>34.1%</t>
  </si>
  <si>
    <t>桥梁工程：清淤疏浚累计完成72%。观音山沙滩桥岸侧拱座桩基累计完成46.3%。东锚浇筑完成，西锚浇筑完成31%。预制安装桥梁段桩基累计完成34%，预制墩台累计生产10.7%，累计安装1.6%.
隧道工程：盾构始发井主体结构累计完成100%。塔埔路支线隧道工作井围护结构完成1.8%。观音山互通累计完成8%。香山互通雨水箱涵累计完成5%。</t>
  </si>
  <si>
    <t>厦门第三东通道项目跨思明、湖里、翔安区建设，主线起点位于厦门思明区环岛路与会展北路交叉口，以隧道形式沿环岛路走廊向北延伸至观音山，随之向东以桥梁跨越海域，终点设互通接入翔安机场，采用高速公路标准建设。总投资约392.53亿元。本项目路线全长19.634km，其中主线长17.359km，翔安支线长度2.275km。</t>
  </si>
  <si>
    <t>厦门第三东通道项目跨思明、湖里、翔安区建设，主线起点位于厦门思明区环岛路与会展北路交叉口，终点设互通接入翔安机场。</t>
  </si>
  <si>
    <t>2023/10/29</t>
  </si>
  <si>
    <t>2028/10/31</t>
  </si>
  <si>
    <t>方道铭</t>
  </si>
  <si>
    <t>13599536223</t>
  </si>
  <si>
    <t>中交公路规划设计院有限公司、中铁大桥勘测设计院集团有限公司、中交第二航务工程勘察设计院有限公司</t>
  </si>
  <si>
    <t>中交公路规划设计院有限公司</t>
  </si>
  <si>
    <t>A1标段：中国交建，中交二航局，中交一公局；A2标段：中国交建，中交二航局，中交一航局，中交一公局；A3标段：中国中铁，中铁大桥局，中铁广州工程局，中铁隧道局；A4标段：中国铁建，中国铁建大桥工程局，中铁十四局，中铁二十二局；A5标段：中国建筑，中建三局，中建海峡，中建四局五公司</t>
  </si>
  <si>
    <t>J1标段：中铁武汉大桥工程咨询监理有限公司和建发合诚工程咨询股份有限公司</t>
  </si>
  <si>
    <t>董小强-前期/张俊波-施工</t>
  </si>
  <si>
    <t>15260206622</t>
  </si>
  <si>
    <t>厦门银行总行大厦工程</t>
  </si>
  <si>
    <t>两岸金融中心指挥部</t>
  </si>
  <si>
    <t>2020-2026</t>
  </si>
  <si>
    <t>104.1%</t>
  </si>
  <si>
    <t>33.8%</t>
  </si>
  <si>
    <t>幕墙安装完成90%，机电安装35%，装修工程25%。</t>
  </si>
  <si>
    <t>用地面积7640.20平方米，总建筑面积92857.73平方米（其中地上59991.34平方米、地下32866.39平方米）。将建设一栋32层、建筑高度168.15米的超高层甲级写字楼，设有4层（局部5层）地下室，停车位约510个。</t>
  </si>
  <si>
    <t>厦门市湖里区06-11五通-高林片区金七路与金圆路(圆二路)交叉口东北侧( 18-1 号)地块</t>
  </si>
  <si>
    <t>2020/12/15</t>
  </si>
  <si>
    <t>厦门银行股份有限公司</t>
  </si>
  <si>
    <t>沈剑</t>
  </si>
  <si>
    <t>13600923060</t>
  </si>
  <si>
    <t>大元设计咨询（上海）有限公司、中元（厦门）工程设计研究院有限公司、中国建筑东北设计研究院有限公司</t>
  </si>
  <si>
    <t>厦门中联永亨建设集团有限公司</t>
  </si>
  <si>
    <t>国机中兴工程咨询有限公司</t>
  </si>
  <si>
    <t>基建经理</t>
  </si>
  <si>
    <t>厦门农商银行总部大厦</t>
  </si>
  <si>
    <t>15.6%</t>
  </si>
  <si>
    <t>裙房封顶。</t>
  </si>
  <si>
    <t>项目总投资约8.25亿元（其中土地2.45亿元），总用地面积9995.102平方米，总建筑面积约83800.00平方米，其中：地上32层153.4米建筑面积59500平方米，地下3层建筑面积24300平方米。主要建设内容：办公（约53580平方米），商业（约4350平方米），地下人防及停车库（约24300平方米）。建成投入使用后将进一步提升厦门金融商务氛围，发挥产业聚集效应，对我市金融业的发展起到积极的促进作用。</t>
  </si>
  <si>
    <t>湖里区06-11五通-高林片区金五路与圆二里交叉口东南侧</t>
  </si>
  <si>
    <t>2023/06/20</t>
  </si>
  <si>
    <t>2026/06/30</t>
  </si>
  <si>
    <t>厦门农村商业银行股份有限公司</t>
  </si>
  <si>
    <t>黄雪红</t>
  </si>
  <si>
    <t>15980991892</t>
  </si>
  <si>
    <t>厦门国贸控股集团有限公司</t>
  </si>
  <si>
    <t>彭伟航</t>
  </si>
  <si>
    <t>15260221211</t>
  </si>
  <si>
    <t>片区总</t>
  </si>
  <si>
    <t>碧海嘉园</t>
  </si>
  <si>
    <t>163.8%</t>
  </si>
  <si>
    <t>47.5%</t>
  </si>
  <si>
    <t>主体施工完成，装修完成80%。</t>
  </si>
  <si>
    <t>项目位于项目位于湖里区五缘湾营运中心二期片区，环岛干道东侧，坂美公园南侧，项目用于安置田头社和昭塘社，用地面积约1.067万平方米，总建筑面积约4.92万平方米，安置住宅建筑面积约3.14万平方米，住宅套数250套。项目建设意义：用于安置金林社区田头社和昭塘社。</t>
  </si>
  <si>
    <t>湖里区五缘湾营运中心二期片区</t>
  </si>
  <si>
    <t>厦门市城市建设发展投资有限公司</t>
  </si>
  <si>
    <t>陈显森</t>
  </si>
  <si>
    <t>18566077801</t>
  </si>
  <si>
    <t>吴博祎</t>
  </si>
  <si>
    <t>18359265389</t>
  </si>
  <si>
    <t>厦门市政工程有限公司</t>
  </si>
  <si>
    <t>庄志东</t>
  </si>
  <si>
    <t>13860133816</t>
  </si>
  <si>
    <t>颜冬良</t>
  </si>
  <si>
    <t>13779963433</t>
  </si>
  <si>
    <t>厦门国贸实验高级中学</t>
  </si>
  <si>
    <t>151.5%</t>
  </si>
  <si>
    <t>65.7%</t>
  </si>
  <si>
    <t>精装施工完成95%，景观施工完成90%。</t>
  </si>
  <si>
    <t>项目位于湖里区06-08五缘湾片区槟城道与环岛干道交叉口东南侧，总投资约8.38亿元。项目总用地面积约5.39万㎡，总建筑面积约11.29万㎡，拟建成1 座规模为48 班高中全寄宿学校，主要建设内容为教学实验楼、运动场、宿舍、礼堂、艺术楼、综合行政楼等。项目建成后可补齐片区教育资源短板，优化片区教育资源配置。</t>
  </si>
  <si>
    <t>湖里区06-08五缘湾片区槟城道与环岛干道交叉口东南侧</t>
  </si>
  <si>
    <t>2023/09/28</t>
  </si>
  <si>
    <t>厦门国贸教育集团有限公司</t>
  </si>
  <si>
    <t>邱艺鹏</t>
  </si>
  <si>
    <t>18659618991</t>
  </si>
  <si>
    <t>福州广荣建筑工程管理有限公司</t>
  </si>
  <si>
    <t>圣元厦门瑞吉酒店</t>
  </si>
  <si>
    <t>104.0%</t>
  </si>
  <si>
    <t>T1T2T3施工至三层梁板，5区施工至B1板。</t>
  </si>
  <si>
    <t>圣元厦门瑞吉酒店位于湖里区两岸金融中心片区06-11五通-高林片区环岛东路与金五路交又口西北侧“2022P01”地块，总投资约15亿元。项目总用地面积约2.32万㎡，总建筑面积7.57万㎡，拟建设3栋地面14层、地下2层的塔楼，建筑灵感来自于鹭岛，寓名为“飞来屿”，将打造一座327个自然间客房数的顶奢瑞吉（St.regis）酒店，提升片区品质。</t>
  </si>
  <si>
    <t>厦门市湖里区两岸金融中心06-11五通-高林片区环岛东路与金五路交叉口西北侧"2022P01"</t>
  </si>
  <si>
    <t>2027/09/30</t>
  </si>
  <si>
    <t>厦门圣元文旅发展有限公司</t>
  </si>
  <si>
    <t>刘珊珊</t>
  </si>
  <si>
    <t>18960983590</t>
  </si>
  <si>
    <t>中国建筑西南勘察设计研究院有限公司</t>
  </si>
  <si>
    <t>华东建筑设计研究院有限公司</t>
  </si>
  <si>
    <t>国机陆原工程设计研究有限公司</t>
  </si>
  <si>
    <t>朱恒冰</t>
  </si>
  <si>
    <t>圣元环保股份有限公司</t>
  </si>
  <si>
    <t>13696860292</t>
  </si>
  <si>
    <t>朱鑫强</t>
  </si>
  <si>
    <t>总工程师，项目总指挥</t>
  </si>
  <si>
    <t>13685912372</t>
  </si>
  <si>
    <t>乔丹运营中心</t>
  </si>
  <si>
    <t>6.0%</t>
  </si>
  <si>
    <t>基坑支护及土石方工程施工。</t>
  </si>
  <si>
    <t>乔丹运营中心位于湖里区06-11五通高林片区高林中路与金林路交叉口东南侧，总投资约12.03亿元。项目总用地面积约1.37万㎡，总建筑面积12.05万㎡，主要建设内容为写字楼及酒店，地上27层，地下4层。</t>
  </si>
  <si>
    <t>湖里区06-11五通高林片区高林中路与金林路交叉口东南侧</t>
  </si>
  <si>
    <t>2024/08/31</t>
  </si>
  <si>
    <t>2024/08/13</t>
  </si>
  <si>
    <t>2027/11/30</t>
  </si>
  <si>
    <t>厦门中乔发展有限公司</t>
  </si>
  <si>
    <t>黎晓龙</t>
  </si>
  <si>
    <t>18205926117</t>
  </si>
  <si>
    <t>郑德荣</t>
  </si>
  <si>
    <t>18950059316</t>
  </si>
  <si>
    <t>中国建筑设计研究院有限公司</t>
  </si>
  <si>
    <t>厦门特房建设工程集团有限公司（基坑支护）</t>
  </si>
  <si>
    <t>丁国雄</t>
  </si>
  <si>
    <t>董事长</t>
  </si>
  <si>
    <t>金砖国家新工业革命伙伴关系创新基地总部区项目</t>
  </si>
  <si>
    <t>178.2%</t>
  </si>
  <si>
    <t>5.2%</t>
  </si>
  <si>
    <t>设计试桩检测完成，检测报告出具完成。</t>
  </si>
  <si>
    <t>金砖国家新工业革命伙伴关系创新基地总部区项目位于湖里区两岸金融中心五通片区，五通-高林片区环岛东路与五林路交叉口西南侧。总投资约55亿元。项目总用地面积约2.96万㎡，总建筑面积35.2万㎡。主要建设内容为集研发办公、会议中心、酒店、写字楼、公寓等多功能为一体的商业综合体。项目以科技、文化、贸易、现代服务业为主导产业，打造“金砖+”新工业革命产业创新引领极、金砖国家新兴市场全球影响力增幅器。</t>
  </si>
  <si>
    <t>湖里区两岸金融中心五通片区，五通-高林片区环岛东路与五林路交叉口西南侧。</t>
  </si>
  <si>
    <t>2024/06/30</t>
  </si>
  <si>
    <t>通用技术金砖（厦门）投资发展有限公司</t>
  </si>
  <si>
    <t>查干夫</t>
  </si>
  <si>
    <t>13810191914</t>
  </si>
  <si>
    <t>桂忠祥</t>
  </si>
  <si>
    <t>18030153289</t>
  </si>
  <si>
    <t>湖南省勘察设计院有限公司</t>
  </si>
  <si>
    <t>中元(厦门)工程设计研究院有限公司、中国中元国际工程有限公司、驿涛工程集团有限公司、凯达环球(亚洲)有限公司(AedasAsiaL.imited)</t>
  </si>
  <si>
    <t>中建五局海西投资建设有限公司、中国建筑第五工程局有限公司</t>
  </si>
  <si>
    <t>孙艺芳</t>
  </si>
  <si>
    <t>法人</t>
  </si>
  <si>
    <t>18501126566</t>
  </si>
  <si>
    <t>邹加彬</t>
  </si>
  <si>
    <t>副经理</t>
  </si>
  <si>
    <t>18876419168</t>
  </si>
  <si>
    <t>五通金融商务区安置房（B09地块）</t>
  </si>
  <si>
    <t>189.8%</t>
  </si>
  <si>
    <t>53.1%</t>
  </si>
  <si>
    <t>基坑支护及土石方施工完成100%，地下室完成30%。</t>
  </si>
  <si>
    <t>五通金融商务区安置房（B09地块）位于湖里区五通金融商务区，总投资约9.29亿元。项目总用地面积约2.97万㎡，总建筑面积11.07万㎡，主要建设内容包括5栋高层安置住宅、1栋4层幼儿园、1~3层附属生鲜超市中心店、沿街商业、幼儿园、社区服务中心、社区老年人日间照料中心等其他公共配套，以及二层地下停车库等。项目建成后将用于五通社区西头社等村民安置工作，逐步完成五通社区城中村改造，助力片区城市建设。</t>
  </si>
  <si>
    <t>项目位于店里东路以南、圆一路以北、店里路以西、隧顶南路以东</t>
  </si>
  <si>
    <t>2024/05/24</t>
  </si>
  <si>
    <t>2027/05/31</t>
  </si>
  <si>
    <t>厦门城市投资建设发展有限公司</t>
  </si>
  <si>
    <t>张哲涵</t>
  </si>
  <si>
    <t>13225075061</t>
  </si>
  <si>
    <t>王海超</t>
  </si>
  <si>
    <t>15805916382</t>
  </si>
  <si>
    <t>中建四局建设发展有限公司，中国建筑第四工程局有限公司</t>
  </si>
  <si>
    <t>厦门东方万佳国际酒店项目</t>
  </si>
  <si>
    <t>32.5%</t>
  </si>
  <si>
    <t>1.地下室基础底板已全部完成；
2.负三层完成80%；
3.负二层完成60%；
4.负一层完成50%；
5.2#楼一层完成。</t>
  </si>
  <si>
    <t>厦门东方万佳国际酒店项目位于湖里区五通高林片区金宝路与金安路交叉口西北侧，总投资7.64亿，项目总用地面积13779.927㎡，总建筑面积88788.41㎡，主要建设内容为集酒店住宿、餐饮娱乐、后勤办公、会议接待的会议型国际酒店。项目建成后将进一步完善周边片区的服务能力，能为商务、旅游、会展会议提供更优质、更高端的服务。</t>
  </si>
  <si>
    <t>湖里区五通高林片区06-11金宝路与金安路交叉口西北侧地块A32地块</t>
  </si>
  <si>
    <t>2024/04/28</t>
  </si>
  <si>
    <t>厦门东方万佳置业有限责任公司</t>
  </si>
  <si>
    <t>黄杰炜</t>
  </si>
  <si>
    <t>15060603703</t>
  </si>
  <si>
    <t>中建材（福建）勘测设计有限公司</t>
  </si>
  <si>
    <t>厦门市泛华建筑设计有限公司</t>
  </si>
  <si>
    <t>厦门泓发盛佳建设工程有限公司</t>
  </si>
  <si>
    <t>厦门住总建设有限公司</t>
  </si>
  <si>
    <t>王子烽</t>
  </si>
  <si>
    <t>总裁</t>
  </si>
  <si>
    <t>13905071039</t>
  </si>
  <si>
    <t>梅园海景酒店</t>
  </si>
  <si>
    <t>68.6%</t>
  </si>
  <si>
    <t>开展施工图设计及工规报审。</t>
  </si>
  <si>
    <t>梅园海景酒店位于湖里区五通高林片区环岛东路与泥金南路交叉口西南侧，总投资约5.7亿元。项目总用地面积约0.72万m2，总建筑面积4.33万m2，主要建设内容包括1栋地下2层，地上22层五星级酒店及配套设施。项目建成后将增加一家具有闽南特色文化的酒店，以酒店为窗口，让更多游客了解厦门，了解闽南文化，助力厦门旅游业的发展。</t>
  </si>
  <si>
    <t>厦门市湖里区五通高林片区环岛东路与泥金南路交叉口西南侧</t>
  </si>
  <si>
    <t>2025/07/31</t>
  </si>
  <si>
    <t>2027/10/31</t>
  </si>
  <si>
    <t>厦门梅园海景酒店有限公司</t>
  </si>
  <si>
    <t>彭秋月</t>
  </si>
  <si>
    <t>17750581214</t>
  </si>
  <si>
    <t>未确定</t>
  </si>
  <si>
    <t>林方勤</t>
  </si>
  <si>
    <t>13806018379</t>
  </si>
  <si>
    <t>五通高端商务区三期市政配套道路项目</t>
  </si>
  <si>
    <t>101.1%</t>
  </si>
  <si>
    <t>31.1%</t>
  </si>
  <si>
    <t>金谷路（田头西二路-环岛东路）市政道路：4月11日两金指挥部常驻副总指挥会议明确智慧交通建设，4月24日取得会议纪要；
泥金路（五通路-环岛东路）市政道路：正在报指挥部研究概算；
金谷路（环岛干道至五通西路段）工程：1.雨污水工程已完成；2.路基土石方已全部完成，环岛干道顶管工作沉井正在施工。</t>
  </si>
  <si>
    <t>五通高端商务区三期市政配套道路项目位于厦门湖里区五通高端商务区。总投资约23.16亿元。项目包含金谷路（环岛干道至五通西路段）段、金谷路(田头西二路-环岛东路)段、泥金路（五通路-环岛东路）段等子项目，道路总长度约2公里，主要建设内容为道路、交通、雨水、污水、缆线管廊、绿化等工程。项目建成后将完善五通高端商务区片区路网。</t>
  </si>
  <si>
    <t>五通高端商务区</t>
  </si>
  <si>
    <t>2024/09/26</t>
  </si>
  <si>
    <t>黄竞昀</t>
  </si>
  <si>
    <t>18759200359</t>
  </si>
  <si>
    <t>厦门市政南方海洋科技有限公司</t>
  </si>
  <si>
    <t>厦门中平公路勘察设计咨询有限公司</t>
  </si>
  <si>
    <t>厦门路虹建设工程有限公司</t>
  </si>
  <si>
    <t>厦门市杏林建发工程监理有限公司</t>
  </si>
  <si>
    <t>王木祥</t>
  </si>
  <si>
    <t>工程二部副经理</t>
  </si>
  <si>
    <t>18859205512</t>
  </si>
  <si>
    <t>林景行</t>
  </si>
  <si>
    <t>13599913581</t>
  </si>
  <si>
    <t>乐安学校</t>
  </si>
  <si>
    <t>已完成立项批复，地铁安评、施工图、概算编制等工作；概算已送审，正在进行概算审核；施工图已送审，正在审查修改；农转用及土地征收工作，组卷材料于4月2日报送市资规局审查，4月11日出具审查意见，4月14日已整改完成提交市局，待市局出具审查报告后上报省自然资源厅审批。</t>
  </si>
  <si>
    <t>乐安学校位于湖里区五通高林片区，总投资约30014万元（含征地拆迁、管线迁改和土地使用成本）。总用地面积27442.99㎡，总建筑面积50620㎡ 。建设一所54班九年制学校，其中小学30班，初中24班。建设内容包括教学楼、合班教室、食堂体育馆、地下室及室外运动场、篮排球场、道路、绿化等配套工程。项目的建设，能改善片区义务教育资源缺乏的现状，满足片区内适龄儿童求学的现实需求，带动周边地块价值的提升，加快周边地块建设进程，吸引更多外来人才，促进两岸金融中心经济社会可持续发展。</t>
  </si>
  <si>
    <t>厦门市湖里区五通高林片区</t>
  </si>
  <si>
    <t>湖里区教育局</t>
  </si>
  <si>
    <t>陈霞梅</t>
  </si>
  <si>
    <t>13806045469</t>
  </si>
  <si>
    <t>潘莹莹</t>
  </si>
  <si>
    <t>13696950072</t>
  </si>
  <si>
    <t>中佳勘察设计有限公司</t>
  </si>
  <si>
    <t>天厦建筑设计（厦门）有限公司</t>
  </si>
  <si>
    <t>郭艺汉</t>
  </si>
  <si>
    <t>房建部副经理</t>
  </si>
  <si>
    <t>13559256010</t>
  </si>
  <si>
    <t>刘华涛</t>
  </si>
  <si>
    <t>15960823433</t>
  </si>
  <si>
    <t>2025-2027年度厦门港航道疏浚工程</t>
  </si>
  <si>
    <t>厦门港口局</t>
  </si>
  <si>
    <t>思明区,湖里区,海沧区</t>
  </si>
  <si>
    <t>33.3%</t>
  </si>
  <si>
    <t>完成海沧航道4月常年性维护疏浚考核任务。</t>
  </si>
  <si>
    <t>项目位于厦门海域，主要对公用航道及锚地进行疏浚维护，维护期三年（2025-2027年），维护内容包括：1.疏浚厦门港主航道、东渡航道、海沧航道、招银航道、刘五店航道、马銮航道、后石航道、厦金航道、金通航道等。疏浚总里程211千米，面积64平方公里，疏浚量约909万立方米（含预估工程量）；2.清除13#、14#锚地碍航物4处；3.维护航标25座，计划总投资4.58亿元。</t>
  </si>
  <si>
    <t>厦门港</t>
  </si>
  <si>
    <t>2027/12/01</t>
  </si>
  <si>
    <t>厦门港航道保障中心</t>
  </si>
  <si>
    <t>林家炜</t>
  </si>
  <si>
    <t>13675008196</t>
  </si>
  <si>
    <t>厦门港务建设集团有限公司</t>
  </si>
  <si>
    <t>李珊</t>
  </si>
  <si>
    <t>18906037689</t>
  </si>
  <si>
    <t>福建省港航勘察设计院有限公司</t>
  </si>
  <si>
    <t>福建省港航勘察科技有限公司</t>
  </si>
  <si>
    <t>长江武汉航道工程局</t>
  </si>
  <si>
    <t>广州南华工程管理有限公司</t>
  </si>
  <si>
    <t>宋大军</t>
  </si>
  <si>
    <t>部门长</t>
  </si>
  <si>
    <t>18062566677</t>
  </si>
  <si>
    <t>张冬洋</t>
  </si>
  <si>
    <t>15052758775</t>
  </si>
  <si>
    <t>2025-2027年度厦门港（海沧、东渡、翔安港区）码头港池水域维护工程</t>
  </si>
  <si>
    <t>海沧区,湖里区</t>
  </si>
  <si>
    <t>131.9%</t>
  </si>
  <si>
    <t>42.2%</t>
  </si>
  <si>
    <t>完成海沧13-21#泊位4月港池水域疏浚施工及考核任务。</t>
  </si>
  <si>
    <t>2025-2027年度厦门港（海沧、东渡、翔安港区）码头港池水域维护工程项目位于厦门港，项目总投资约3.2367亿元。项目主要对厦门港海沧、东渡、翔安港区码头港池水域(含停泊水域和回旋水域)进行统一维护疏，不含与航道交叉部分，维护面积合计约8.35平方千米，疏浚量约668.56万方。</t>
  </si>
  <si>
    <t>厦门港务控股集团有限公司</t>
  </si>
  <si>
    <t>谢少扬</t>
  </si>
  <si>
    <t>13859959000</t>
  </si>
  <si>
    <t>宽带千兆网及宽带BNC试点项目</t>
  </si>
  <si>
    <t>厦门市通信管理局</t>
  </si>
  <si>
    <t>思明区,湖里区,集美区,同安区,翔安区,海沧区</t>
  </si>
  <si>
    <t>165.0%</t>
  </si>
  <si>
    <t>完成10%进度。</t>
  </si>
  <si>
    <t>宽带千兆网及宽带BNC试点项目，包含全市区域，总投资约0.2亿元，主要建设内容为完成宽带核心网转控分离架构部署，安装新一代宽带核心网设备，完成厦门试点建设，同时完善全市千兆光网覆盖，新建千兆宽带端口1.5万个，新增10GPON口0.1万个。下一代宽带核心网将宽带网络的核心能力从业务接入能力转变为业务控制、创新、运营能力，能够全面提升宽带网络面向客户的服务能力、面向业务和产品的创新能力，打造灵活、高效、智慧、安全的宽带核心网，助力宽带业务发展。</t>
  </si>
  <si>
    <t>全市区域</t>
  </si>
  <si>
    <t>中国联合网络通信有限公司厦门市分公司</t>
  </si>
  <si>
    <t>叶海</t>
  </si>
  <si>
    <t>18605926696</t>
  </si>
  <si>
    <t>中电科普天科技股份有限公司</t>
  </si>
  <si>
    <t>待定</t>
  </si>
  <si>
    <t>河北邮电通信工程建设监理有限公司</t>
  </si>
  <si>
    <t>黄必鑫</t>
  </si>
  <si>
    <t>18605921908</t>
  </si>
  <si>
    <t>部门副经理</t>
  </si>
  <si>
    <t>2025年厦门电信5G组网项目</t>
  </si>
  <si>
    <t>思明区,湖里区,集美区,海沧区,同安区,翔安区</t>
  </si>
  <si>
    <t>147.4%</t>
  </si>
  <si>
    <t>3.7%</t>
  </si>
  <si>
    <t>完成44%核心配套。</t>
  </si>
  <si>
    <t>计划全市建设5G基站620个，建成后厦门市天翼5G信号覆盖范围向城区深度、城区拓展区、乡镇、乡村等区域扩展。</t>
  </si>
  <si>
    <t>思明区白鹤路25号</t>
  </si>
  <si>
    <t>中国电信股份有限公司厦门分公司</t>
  </si>
  <si>
    <t>庄炎泉</t>
  </si>
  <si>
    <t>18906020158</t>
  </si>
  <si>
    <t xml:space="preserve"> 福建省邮电规划设计院有限公司</t>
  </si>
  <si>
    <t>福建省邮电工程有限公司、厦门纵横集团建设开发有限公司、中邮科通信股份有限公司、中贝通信股份有限公司</t>
  </si>
  <si>
    <t>厦门纵横建设监理有限公司、福建省通信产业服务有限公司</t>
  </si>
  <si>
    <t xml:space="preserve"> 庄文华</t>
  </si>
  <si>
    <t xml:space="preserve"> 副总经理</t>
  </si>
  <si>
    <t>19959291999</t>
  </si>
  <si>
    <t>项目管理</t>
  </si>
  <si>
    <t>中国铁塔股份有限公司厦门市分公司2025年通信基础设施配套工程</t>
  </si>
  <si>
    <t>100.1%</t>
  </si>
  <si>
    <t>完成129个5G站点建设工作，覆盖面积52万平方米新建楼宇室分建设工作。</t>
  </si>
  <si>
    <t>铁塔公司通信基础配套设施建设，本项目建成投产后，新增产值约1.40亿元。通过该项目，能够有效避免在电信基础设施方面的重复投资和资源浪费，将最大程度实现网络资源统一规划，与政府建设发展统一布局，把通信基础建设变成一项“公共服务”，有利于解决全运营商通信覆盖问题。</t>
  </si>
  <si>
    <t>厦门全区</t>
  </si>
  <si>
    <t>2025/01/31</t>
  </si>
  <si>
    <t>2025/01/05</t>
  </si>
  <si>
    <t>中国铁塔股份有限公司厦门市分公司</t>
  </si>
  <si>
    <t>魏钦</t>
  </si>
  <si>
    <t>18259710515</t>
  </si>
  <si>
    <t>广东省电信规划设计院有限公司</t>
  </si>
  <si>
    <t>厦门纵横集团建设开发有限公司、中通服建设有限公司、河南省通信工程局有限责任公司、中闽建科技有限公司、中企科信技术股份有限公司、南京欣网通信科技股份有限公司</t>
  </si>
  <si>
    <t>中邮通建设咨询有限公司</t>
  </si>
  <si>
    <t>胡翔</t>
  </si>
  <si>
    <t>13950309966</t>
  </si>
  <si>
    <t>孙伟明</t>
  </si>
  <si>
    <t>13959660671</t>
  </si>
  <si>
    <t>厦门2025年5G工程</t>
  </si>
  <si>
    <t>思明区,湖里区,集美区,同安区,海沧区,翔安区</t>
  </si>
  <si>
    <t>128.0%</t>
  </si>
  <si>
    <t>24.8%</t>
  </si>
  <si>
    <t>新增5G基站195个及完成相关配套。</t>
  </si>
  <si>
    <t>全区建设5G基站1293个。</t>
  </si>
  <si>
    <t>覆盖厦门全市</t>
  </si>
  <si>
    <t>中国移动通信集团福建有限公司厦门分公司</t>
  </si>
  <si>
    <t>林诗杰</t>
  </si>
  <si>
    <t>13666097577</t>
  </si>
  <si>
    <t xml:space="preserve"> 吴祁斌</t>
  </si>
  <si>
    <t>厦门移动</t>
  </si>
  <si>
    <t xml:space="preserve"> 工程建设部副经理</t>
  </si>
  <si>
    <t>13906001012</t>
  </si>
  <si>
    <t>陈邵青</t>
  </si>
  <si>
    <t>13859902617</t>
  </si>
  <si>
    <t>厦门市智算中心（联通中心）</t>
  </si>
  <si>
    <t>11.0%</t>
  </si>
  <si>
    <t>年度进度11%，引入算力20P。</t>
  </si>
  <si>
    <t>厦门市智算中心（联通中心）项目，位于湖里区金湖路69号联通大厦附属楼，规划总投资约0.7亿元，依托厦门联通在湖里智云中心CQC国A标准的成熟硬件条件，筹建智能算力中心，总体规划建设引入算力500P，2025年规划能力200P。建成后，将具备IDC（政务数据中心）托管服务保障能力和多元异构算力资源池，极大强化人工智能算力供给，为先进制造业、新一代信息技术企业提供高频实时的人工智能算力需求，有助于引入高精特头部新企业形成人工智能产业链，推动打造人工智能产业。</t>
  </si>
  <si>
    <t>厦门市湖里区金湖路69号联通大厦附属楼</t>
  </si>
  <si>
    <t>35kV及以上输变电工程</t>
  </si>
  <si>
    <t>国网厦门供电公司</t>
  </si>
  <si>
    <t>2012-2027</t>
  </si>
  <si>
    <t>21.2%</t>
  </si>
  <si>
    <t>投产将军祠-鸿山线路。林埭扩建完成电气安装，店里变完成配电楼预制混凝土吊装。</t>
  </si>
  <si>
    <t>续建将军祠～鸿山110kV线路改造工程、店里110kV输变电工程、等工程。计划新开工林埭220kV输变电扩建工程等工程。</t>
  </si>
  <si>
    <t>厦门市6个行政区。</t>
  </si>
  <si>
    <t>2023/01/01</t>
  </si>
  <si>
    <t>郭鹏斐</t>
  </si>
  <si>
    <t>13859959669</t>
  </si>
  <si>
    <t>厦门电力勘察设计院有限公司等单位</t>
  </si>
  <si>
    <t xml:space="preserve"> 福建省送变电工程有限公司、厦门电力工程集团有限公司等单位</t>
  </si>
  <si>
    <t>福建省电力咨询有限公司、厦门电力勘察设计院有限公司瑞骏监理咨询分公司</t>
  </si>
  <si>
    <t>陈晖</t>
  </si>
  <si>
    <t>建设部副主任</t>
  </si>
  <si>
    <t>13600905251</t>
  </si>
  <si>
    <t>专工</t>
  </si>
  <si>
    <t>110kV及以上输变电土建先建工程</t>
  </si>
  <si>
    <t>28.0%</t>
  </si>
  <si>
    <t>林埭变土建完成90%，开展嶝崎变主体施工。</t>
  </si>
  <si>
    <t>开展宋洋110kV变电站土建工程、 下店110kV变电站土建工程、刘五店110kV变电站土建工程、东界110kV变电站土建工程、美峰110kV变电站土建工程等土建先建工程前期、现场建设工作</t>
  </si>
  <si>
    <t>全市</t>
  </si>
  <si>
    <t>2024/03/10</t>
  </si>
  <si>
    <t>杨屹洲</t>
  </si>
  <si>
    <t>15105989687</t>
  </si>
  <si>
    <t>厦门电力勘察设计院有限公司</t>
  </si>
  <si>
    <t>厦门电力工程集团有限公司</t>
  </si>
  <si>
    <t>厦门电力勘察设计院有限公司瑞骏监理咨询分公司</t>
  </si>
  <si>
    <t>林志煌</t>
  </si>
  <si>
    <t>发展部副主任</t>
  </si>
  <si>
    <t>13850076215</t>
  </si>
  <si>
    <t>2025年湖里区优化营商环境电力设施配套建设项目</t>
  </si>
  <si>
    <t>11.8%</t>
  </si>
  <si>
    <t>推进迎峰度夏等项目现场实施工作。</t>
  </si>
  <si>
    <t>开展配电网新建与改造，建设10千伏配变容量30兆伏安，10千伏及以下线路35公里。</t>
  </si>
  <si>
    <t>2025/02/28</t>
  </si>
  <si>
    <t>超期开工</t>
  </si>
  <si>
    <t xml:space="preserve"> 国网福建省电力有限公司厦门供电公司</t>
  </si>
  <si>
    <t>许铭拓</t>
  </si>
  <si>
    <t>15959449688</t>
  </si>
  <si>
    <t>厦门电力勘察设计院有限公司 、龙岩电力勘察设计院有限公司</t>
  </si>
  <si>
    <t>厦门电力工程集团有限公司 、湖南恒宇电力建设有限公司</t>
  </si>
  <si>
    <t>詹建荣</t>
  </si>
  <si>
    <t>配电部书记</t>
  </si>
  <si>
    <t>13850086166</t>
  </si>
  <si>
    <t>工程管理高级师</t>
  </si>
  <si>
    <t>附件1</t>
  </si>
  <si>
    <t>1-4月湖里区重点项目进展情况表</t>
  </si>
  <si>
    <t>编制单位：区重点办</t>
  </si>
  <si>
    <t>单位：万元</t>
  </si>
  <si>
    <t>总投资</t>
  </si>
  <si>
    <t>至2024年底累计完成投资</t>
  </si>
  <si>
    <t>2025年计划</t>
  </si>
  <si>
    <t>1-4月进展情况</t>
  </si>
  <si>
    <t>1-4月完成率</t>
  </si>
  <si>
    <t>挂钩
领导</t>
  </si>
  <si>
    <t>主要目标</t>
  </si>
  <si>
    <t>年度计划投资</t>
  </si>
  <si>
    <t>1-4月计划投资额</t>
  </si>
  <si>
    <t>主要形象</t>
  </si>
  <si>
    <t>完成投资额</t>
  </si>
  <si>
    <t>年度计划完成率</t>
  </si>
  <si>
    <t>合计（67项）</t>
  </si>
  <si>
    <t>（一）产业类（28项）</t>
  </si>
  <si>
    <t>完工项目（4项）</t>
  </si>
  <si>
    <t>*海峡新岸音乐街区</t>
  </si>
  <si>
    <t>完成建筑装修改造。</t>
  </si>
  <si>
    <t>区委宣传部</t>
  </si>
  <si>
    <t>刘云标
吕  方</t>
  </si>
  <si>
    <t>*厦门燕来福医院提升改造项目</t>
  </si>
  <si>
    <t>改造完成，验收。</t>
  </si>
  <si>
    <t>区卫健局</t>
  </si>
  <si>
    <t>吕  方</t>
  </si>
  <si>
    <t>*厦门国际健康驿站三期</t>
  </si>
  <si>
    <t>完成5栋11层保障性租赁住房封顶、1栋1层停车楼封顶，完成大部分保障性租赁住房基础配套设施建设。</t>
  </si>
  <si>
    <t>殿前街道</t>
  </si>
  <si>
    <t>焦  杨</t>
  </si>
  <si>
    <t>*马垅汽车旅馆及休闲中心</t>
  </si>
  <si>
    <t>工程全面施工完成并验收通过移交使用。</t>
  </si>
  <si>
    <t>续建项目（12项）</t>
  </si>
  <si>
    <t>#金砖数字工业智谷</t>
  </si>
  <si>
    <t>主体结构封顶。</t>
  </si>
  <si>
    <t>区科工局</t>
  </si>
  <si>
    <t>陈  炜</t>
  </si>
  <si>
    <t>*厦门市湖里区2023P12地块及配套工程</t>
  </si>
  <si>
    <t xml:space="preserve">
完成主体施工，进入精装修施工阶段。</t>
  </si>
  <si>
    <t>区住建局</t>
  </si>
  <si>
    <t>朱校园</t>
  </si>
  <si>
    <t>*中远海散建设工程</t>
  </si>
  <si>
    <t>完成2艘船舶交付。</t>
  </si>
  <si>
    <t>*厦门SM商业城三期、四期</t>
  </si>
  <si>
    <t>土护降施工完成，地下室结构及主体结构施工。</t>
  </si>
  <si>
    <t>区商务局</t>
  </si>
  <si>
    <t>*厦门泉州（安溪）经济合作区（湖里园）</t>
  </si>
  <si>
    <t>健为医疗三期项目主体建成；园区北侧物流中心主体建成；佳福隆二期主体建成；1.3万平方米工业厂房招商引资。</t>
  </si>
  <si>
    <t>区工业园区管委会</t>
  </si>
  <si>
    <t>*厦门荣佳-百信AI智慧科技产业园</t>
  </si>
  <si>
    <t>主体工程及砌筑工程完成。</t>
  </si>
  <si>
    <t>*卓雅大楼项目</t>
  </si>
  <si>
    <t>基坑支护及土方工程施工。</t>
  </si>
  <si>
    <t>*钙钛矿光伏组件产业化项目</t>
  </si>
  <si>
    <t>搭建100MW预量产线。</t>
  </si>
  <si>
    <t>湖里街道</t>
  </si>
  <si>
    <t>曾国辉</t>
  </si>
  <si>
    <t>*围里社区发展中心</t>
  </si>
  <si>
    <t>主体施工完成60%。</t>
  </si>
  <si>
    <t>禾山街道</t>
  </si>
  <si>
    <t>*钟宅畲族社区发展中心</t>
  </si>
  <si>
    <t>*厦门市湖里区2024P07地块及配套工程</t>
  </si>
  <si>
    <t>完成基坑支护与土石方工程、桩基工程，主体结构达50%。</t>
  </si>
  <si>
    <t>金山街道</t>
  </si>
  <si>
    <t>安保医疗器械2024年技改扩建项目</t>
  </si>
  <si>
    <t>按序时进度采购设备。1-10月采购，交货安装使用。11-12月，提高自动化生产水平，降低能耗，提升生产经营效率。</t>
  </si>
  <si>
    <t>申请的设备还处在项目审批阶段。</t>
  </si>
  <si>
    <t>开工项目（12项）</t>
  </si>
  <si>
    <t>#福厦经贸电影产业园</t>
  </si>
  <si>
    <t>旧改部分施工完成。</t>
  </si>
  <si>
    <t>*湖里新质智造产业园</t>
  </si>
  <si>
    <t>完成施工证办理并进场施工。</t>
  </si>
  <si>
    <t>——</t>
  </si>
  <si>
    <t>*太古可乐冰柜及运营资产投资项目</t>
  </si>
  <si>
    <t>厂房装修及设备投入。</t>
  </si>
  <si>
    <t>#建发健康2023G07</t>
  </si>
  <si>
    <t>基坑支护及土石方施工。</t>
  </si>
  <si>
    <t>*同致电子科技厦门汽车电子智能工厂建设</t>
  </si>
  <si>
    <t>6月进场施工、基坑支护与土石方、桩基、地下室施工完成，主体建设。</t>
  </si>
  <si>
    <t>*湖里区五缘体育文化中心</t>
  </si>
  <si>
    <t>12月开工建设。</t>
  </si>
  <si>
    <t>*厦门市湖里区2024P03地块及配套工程</t>
  </si>
  <si>
    <t>完成部分结构封顶。</t>
  </si>
  <si>
    <t>*蔡塘社区发展中心地铁连接体</t>
  </si>
  <si>
    <t>预计6月中旬基坑支护及土方工程完成，2025年底主楼结构封顶。</t>
  </si>
  <si>
    <t>江头街道</t>
  </si>
  <si>
    <t>戴乐生</t>
  </si>
  <si>
    <t>*厦门市湖里区2024P08地块及配套工程</t>
  </si>
  <si>
    <t>完成主体结构25%</t>
  </si>
  <si>
    <t>*厦门市湖里区2024P05地块及配套工程</t>
  </si>
  <si>
    <t xml:space="preserve">
完成地下室施工。</t>
  </si>
  <si>
    <t>中建·厦门金山财富中心项目</t>
  </si>
  <si>
    <t>地下室结构封顶。</t>
  </si>
  <si>
    <t>临设施工完成、围护桩施工完成80%。</t>
  </si>
  <si>
    <t>厦门市湖里区2025P05地块及配套工程</t>
  </si>
  <si>
    <t>主体结构5层。</t>
  </si>
  <si>
    <t>道路清表，洗车池施工。</t>
  </si>
  <si>
    <t>（二）基础设施类（15项）</t>
  </si>
  <si>
    <t>完工项目（3项）</t>
  </si>
  <si>
    <t>*后坑社区城中村综合整治项目（管线改造及雨污分流工程）</t>
  </si>
  <si>
    <t xml:space="preserve">
强、弱电电气部分数据割接、拆旧完成，电气部分完工验收。</t>
  </si>
  <si>
    <t>蔡塘片区市政道路工程（一期）</t>
  </si>
  <si>
    <t>12月完成道路项目竣工验收。</t>
  </si>
  <si>
    <t>完成金盛路东段雨污水管线工程55%，完成路基处理90%。</t>
  </si>
  <si>
    <t>湖里区枋湖北路（金尚路-枋湖东路段）道路工程</t>
  </si>
  <si>
    <t>3月份完成农转用审批手续办理，12月底项目完工。</t>
  </si>
  <si>
    <t>1.金尚路工作面：综合管线迁改、雨水工程、污水工程、缆线管廊、南北侧挡墙及辅道已基本施工完成。
2.枋湖东路工作面：缆线管廊已施工完成，正在进行综合管线迁改。项目已完成总工程量约50%。</t>
  </si>
  <si>
    <t>湖边水库东片区城市公园</t>
  </si>
  <si>
    <t>项目开工。</t>
  </si>
  <si>
    <t>已通过专题会研究湖边东城市公园设计方案，会议原则上同意该方案。下一步等待市市政园林局同意方案审批权限下放到区政府，再继续推进行业主管部门方案评审。</t>
  </si>
  <si>
    <t>汤坂里公园景观工程</t>
  </si>
  <si>
    <t>目前正在等待安踏体育公园的概念方案，待其方案提交两个项目方案风格统一后进行方案修改。</t>
  </si>
  <si>
    <t>美仑公园</t>
  </si>
  <si>
    <t>沟通明确方案审批权限。</t>
  </si>
  <si>
    <t>禾山路（兴隆路-园山南路段）、兴隆路东段及配套工程</t>
  </si>
  <si>
    <t>进场施工。</t>
  </si>
  <si>
    <t>完成配套用房净地证明办理。</t>
  </si>
  <si>
    <t>泗水道辅路工程</t>
  </si>
  <si>
    <t>力争上半年完成路基工程、管线工程。</t>
  </si>
  <si>
    <t>完成美仑段土方外运，沟槽钢板桩支护25%。</t>
  </si>
  <si>
    <t>金盛路下穿通道工程</t>
  </si>
  <si>
    <t>土方施工。</t>
  </si>
  <si>
    <t>完成规划调整报送。</t>
  </si>
  <si>
    <t>五缘湾北部重点流域及周边片区排水管网更新改造工程</t>
  </si>
  <si>
    <t>完成施工招标，进场实施。</t>
  </si>
  <si>
    <t>1.项目处于设计阶段；
2.溯源排查采购于4月22日发布，计划5月13日开标。</t>
  </si>
  <si>
    <t>五缘湾南部重点流域及周边片区排水管网更新改造工程</t>
  </si>
  <si>
    <t>1.项目处于设计阶段；
2.溯源排查采购于4月22日发布，计划5月14日开标。</t>
  </si>
  <si>
    <t>高崎机场北部周边片区排水管网更新改造工程</t>
  </si>
  <si>
    <t>1.项目处于设计阶段；
2.溯源排查采购于4月22日发布，计划5月15日开标。</t>
  </si>
  <si>
    <t>高崎机场及南部周边片区(成功大道以西）排水管网更新改造工程</t>
  </si>
  <si>
    <t>高崎机场及南部周边片区(成功大道以东）排水管网更新改造工程</t>
  </si>
  <si>
    <t>厦门东渡港片区排水管网更新改造工程</t>
  </si>
  <si>
    <t>（三）社会事业类（24项）</t>
  </si>
  <si>
    <t>完工项目（13项）</t>
  </si>
  <si>
    <t>#湖里街道社区卫生服务中心</t>
  </si>
  <si>
    <t>6月完成主体结构封顶，预计12月工程竣工。</t>
  </si>
  <si>
    <t>#钟宅北苑安置房二期工程（06-08C11、06-08C13地块）</t>
  </si>
  <si>
    <t>项目竣备交付。</t>
  </si>
  <si>
    <t>#蔡塘安商房06-10G22地块</t>
  </si>
  <si>
    <t>项目竣工。</t>
  </si>
  <si>
    <t>*金林湾花园安置型商品房四期工程</t>
  </si>
  <si>
    <t>项目竣工验收。</t>
  </si>
  <si>
    <t>*保障性租赁住房古地石公寓项目</t>
  </si>
  <si>
    <t>取得项目竣工验收备案证明。</t>
  </si>
  <si>
    <t>*禾美公服综合体</t>
  </si>
  <si>
    <t>砌体、抹灰、室内初装修、外立面装修、室外景观工程、机电安装调试联动、预验收、竣工验收。</t>
  </si>
  <si>
    <t>*厦门医学院附属口腔医院科教综合用房</t>
  </si>
  <si>
    <t>*金山街道社会事务综合服务中心及幼儿园项目</t>
  </si>
  <si>
    <t>高金林社区服务中心</t>
  </si>
  <si>
    <t>1.地下室砌体完成80%，消防水池防水涂料施工。
2.二层砌体完成30%。</t>
  </si>
  <si>
    <t>岭下社区服务中心项目</t>
  </si>
  <si>
    <t>砌体完成。</t>
  </si>
  <si>
    <t>坂尚社区服务中心项目</t>
  </si>
  <si>
    <t>室内装修完成80%，室外工程完成20%。</t>
  </si>
  <si>
    <t>五缘湾北社区服务中心项目</t>
  </si>
  <si>
    <t>完成竣工预验收。</t>
  </si>
  <si>
    <t>完成土方开挖100%。</t>
  </si>
  <si>
    <t>体育公园片区B59地块社区服务中心项目</t>
  </si>
  <si>
    <t>室内外收尾完成。</t>
  </si>
  <si>
    <t>续建项目（8项）</t>
  </si>
  <si>
    <t>#蔡塘安商房06-10G19地块</t>
  </si>
  <si>
    <t>#海天路安置房（D地块）</t>
  </si>
  <si>
    <t>主体结构施工60%。</t>
  </si>
  <si>
    <t>*厦门一中湖里分校</t>
  </si>
  <si>
    <t>主体结构验收，室内外装修。</t>
  </si>
  <si>
    <t>区教育局</t>
  </si>
  <si>
    <t>王  达</t>
  </si>
  <si>
    <t>*康乐学校（水上乐园地块）</t>
  </si>
  <si>
    <t>*湖里区公共卫生综合楼改扩建项目</t>
  </si>
  <si>
    <t>项目达到预验收条件。</t>
  </si>
  <si>
    <t>康乐二小改扩建艺体楼项目</t>
  </si>
  <si>
    <t>主体施工。</t>
  </si>
  <si>
    <t>高压旋喷桩施工。</t>
  </si>
  <si>
    <t>坂美公服综合体</t>
  </si>
  <si>
    <t>装修及设备安装。</t>
  </si>
  <si>
    <t>1.1区地下室负一层梁板浇筑完成；
2.2区地下室负一层梁板支模完成；
3.3区地下室底板浇筑完成；
4.4区地下室底板防水施工完成80%。</t>
  </si>
  <si>
    <t>湖里区停车场PPP项目包（第一期）</t>
  </si>
  <si>
    <t>1.薛岭山公园南侧地下公共停车库完成土方开挖、主体结构、装饰装修及设备安装。
2.康乐二小改扩建艺体楼项目完成围护结构、土方开挖，主体结构完成38%。</t>
  </si>
  <si>
    <t>薛岭山公园停车库冠梁内支撑施工完成，康乐二小项目旋喷桩施工。</t>
  </si>
  <si>
    <t>开工项目（3项）</t>
  </si>
  <si>
    <t>*塘边社片区城中村改造项目</t>
  </si>
  <si>
    <t>塘边社两改造三提升。</t>
  </si>
  <si>
    <t>*浦园城中村改造项目</t>
  </si>
  <si>
    <t>10月完成监理、施工单位招标；11月项目开工，进行项目基坑及土石方施工。</t>
  </si>
  <si>
    <t>湖边学校</t>
  </si>
  <si>
    <t>设计及勘察单位招标，同步开展可研编制及初审工作。</t>
  </si>
  <si>
    <t>备注：加#为省重点项目，加*为市重点项目，其余为区重点项目。其中省重点项目8个（金砖数字工业智谷、福厦经贸电影产业园、建发健康2023G07项目、蔡塘安商房06-10G19地块、蔡塘安商房06-10G22地块、钟宅北苑安置房二期工程（06-08C11、06-08C13地块）、海天路安置房（D地块）、湖里街道社区卫生服务中心）。</t>
  </si>
  <si>
    <t>附件2</t>
  </si>
  <si>
    <t>1-4月辖区其他市级重点项目进展情况表</t>
  </si>
  <si>
    <t>编制单位：区重点办                                                                                                                                                      单位：万元</t>
  </si>
  <si>
    <t>区级责任单位</t>
  </si>
  <si>
    <t>投资额</t>
  </si>
  <si>
    <t>合计（36个）</t>
  </si>
  <si>
    <t>自贸区管委会（1个）</t>
  </si>
  <si>
    <t>完成东侧护岸全部桩基、承台、胸墙施工，完成南侧护岸施工，完成清淤工程70%。</t>
  </si>
  <si>
    <t>火炬管委会（1个）</t>
  </si>
  <si>
    <t>一季度办理竣工验收，二季度完成竣工验收，三季度项目投用，四季度项目投用。</t>
  </si>
  <si>
    <t>区科工局
（火炬办）</t>
  </si>
  <si>
    <t>市卫健委（3个）</t>
  </si>
  <si>
    <t>#国家心血管医学研究分中心</t>
  </si>
  <si>
    <t>2025年5月主体结构封顶，8月开始装饰装修施工。</t>
  </si>
  <si>
    <t>北院区：竣工验收，交付；南院区：主体结构封顶，精装完成40%。</t>
  </si>
  <si>
    <t xml:space="preserve">
室内装修及机电工程完成80%。</t>
  </si>
  <si>
    <t>市交通局（1个）</t>
  </si>
  <si>
    <t>#厦门第三东通道（厦金大桥厦门段）</t>
  </si>
  <si>
    <t>桥梁桩基、隧道开挖、墩台预制等施工。</t>
  </si>
  <si>
    <t>厦门港口局（2个）</t>
  </si>
  <si>
    <t>完成年度考核验收。</t>
  </si>
  <si>
    <t>厦门通信管理局（5个）</t>
  </si>
  <si>
    <t>计划于3月项目开工，12月竣工验收。</t>
  </si>
  <si>
    <t>通信基础设施配套工程上半年预估完成750个5G站址建设工程、预估完成新建楼宇室分覆盖面积260万平方米；下半年完成约850个5G站址建设工程，预估完成新建楼宇室分覆盖面积323万平方米。</t>
  </si>
  <si>
    <t>项目投用。</t>
  </si>
  <si>
    <t>3月启动，12月完工。</t>
  </si>
  <si>
    <t>2025年规划算力能力200P，25年3月启动，12月完成。</t>
  </si>
  <si>
    <t>两岸金融中心指挥部（12个）</t>
  </si>
  <si>
    <t>#金砖国家新工业革命伙伴关系创新基地总部区项目</t>
  </si>
  <si>
    <t>桩基工程施工完成，基坑土方开挖完成，C23地块塔楼区域底板施工完成。</t>
  </si>
  <si>
    <t>#厦门国贸实验高级中学</t>
  </si>
  <si>
    <t xml:space="preserve">
9月项目竣工交付。</t>
  </si>
  <si>
    <t>一季度完成立项批复工作；二季度完成工规办理、农转用工作、施工图审查；三季度完成概算批复、工程量清单编制工作；四季度完成施工监理招标工作、办理施工许可进场施工。</t>
  </si>
  <si>
    <t>#厦门农商银行总部大厦</t>
  </si>
  <si>
    <t>一季度：主体结构完成15层。二季度：主体结构完成25层。三季度：主体结构封顶。四季度：主楼外架及塔吊拆除完成。</t>
  </si>
  <si>
    <t>两岸金融中心湖里分指挥部</t>
  </si>
  <si>
    <t>完成主体结构封顶，进行幕墙、机电安装，室内精装修。</t>
  </si>
  <si>
    <t>一季度完成地下室施工至正负零标高；二季度主体结构施工至6层；三季度主体结构施工至15层；四季度完成主体结构封顶。</t>
  </si>
  <si>
    <t>#厦门银行总行大厦工程</t>
  </si>
  <si>
    <t>第一季度砌筑结构完成、安装工程完成20%、精装施工完成20%；第二季度幕墙外立面封闭完成、安装工程完成40%、精装施工完成40%；第三季度幕墙室内封堵完成、安装工程完成60%、精装施工完成60%；第四季度安装工程完成80%、精装施工完成80%。</t>
  </si>
  <si>
    <t>一季度完成市环艺会方案评审，开展施工图设计及工规报审；二季度完成工规批复、完成施工图审查、监理、施工单位招标；三季度工程桩基完成100%；四季度土方完成，地下室结构完成20%。</t>
  </si>
  <si>
    <t>10月完成基坑支护及土石方施工，12月完成地下室主楼区域负二层板结构施工。</t>
  </si>
  <si>
    <t>5月完成基坑及土石方工程施工，10月完成地下室施工，12月主体工程施工完成40%。</t>
  </si>
  <si>
    <t>12月项目完工。</t>
  </si>
  <si>
    <t>金谷路（环岛干道至五通西路段）6月完工，金谷路(田头西二路-环岛东路)段、泥金路（五通路-环岛东路）段6月开工。</t>
  </si>
  <si>
    <t>港口高质量发展指挥部（5个）</t>
  </si>
  <si>
    <t>#厦门西海湾邮轮城</t>
  </si>
  <si>
    <t>1-4号地块竣备，6号地块竣备，7号地块竣备，5号地块商业主体封顶外立面施工装修施工，5号地块写字楼及酒店主体施工。</t>
  </si>
  <si>
    <t>2025年完成超级商业和新航站楼配套商业项目建设与商业招商工作，进入运营期。待邮轮海关和通关区域完成，交付场地后，2026年完成《鼓浪回响》大型演艺开演。</t>
  </si>
  <si>
    <t>区文旅局</t>
  </si>
  <si>
    <t>隧道主体结构基本完工。</t>
  </si>
  <si>
    <t>项目完工。</t>
  </si>
  <si>
    <t>项目于2025年7月结构楼板基本完工，2025年9月装修基本完工，2025年10月预验收。</t>
  </si>
  <si>
    <t>轨道交通建设指挥部
（3个）</t>
  </si>
  <si>
    <t>#厦门轨道交通3号线</t>
  </si>
  <si>
    <t>开展机场段机电安装装修施工，预计至年底机电开累完成85%。</t>
  </si>
  <si>
    <t>区地铁办</t>
  </si>
  <si>
    <t>完成项目竣工备案。</t>
  </si>
  <si>
    <t>视三期建规获批复情况，完成项目审批，开展管线迁改及三通一平等施工。</t>
  </si>
  <si>
    <t>国网厦门供电公司
（3个）</t>
  </si>
  <si>
    <t>续建将军祠-鸿山110kV线路改造工程、店里110kV输变电工程、等工程。计划新开工林埭220kV输变电扩建工程等工程。</t>
  </si>
  <si>
    <t xml:space="preserve">
开工洪茂变等土建先建工程；竣工林埭土建先建工程。</t>
  </si>
  <si>
    <t>年底竣工。</t>
  </si>
  <si>
    <t>备注：加#为省重点项目，共8个，分别为国家心血管医学研究分中心、厦门第三东通道（厦金大桥厦门段）、金砖国家新工业革命伙伴关系创新基地总部区项目、厦门国贸实验高级中学、厦门农商银行总部大厦、厦门银行总行大厦工程、厦门西海湾邮轮城项目、厦门轨道交通3号线。</t>
  </si>
  <si>
    <t>附件3</t>
  </si>
  <si>
    <t>1-4月区级重点项目责任单位完成投资情况表</t>
  </si>
  <si>
    <t>编制单位：区重点办                                                                     单位：万元</t>
  </si>
  <si>
    <t>项目数（个）</t>
  </si>
  <si>
    <t>计划投资</t>
  </si>
  <si>
    <t>实际投资</t>
  </si>
  <si>
    <t>超前、滞后额</t>
  </si>
  <si>
    <t>合计</t>
  </si>
  <si>
    <t>湖里区2025年第一批重点项目名单</t>
  </si>
  <si>
    <t>1-4月计划</t>
  </si>
  <si>
    <t>1-4月实际</t>
  </si>
  <si>
    <t>超额</t>
  </si>
  <si>
    <t>区委宣传部（2个）</t>
  </si>
  <si>
    <t>区教育局
（4个）</t>
  </si>
  <si>
    <t>区科工局
（4个）</t>
  </si>
  <si>
    <t>区住建局
（30个）</t>
  </si>
  <si>
    <t>保障性租赁住房古地石公寓项目</t>
  </si>
  <si>
    <t>浦园城中村改造项目</t>
  </si>
  <si>
    <t>区商务局（1个）</t>
  </si>
  <si>
    <t>区卫健局
（4个）</t>
  </si>
  <si>
    <t>建发健康2023G07</t>
  </si>
  <si>
    <t>厦门医学院附属口腔医院科教综合用房</t>
  </si>
  <si>
    <t>区工业园区管委会
（3个）</t>
  </si>
  <si>
    <t>湖里街道
（3个）</t>
  </si>
  <si>
    <t>殿前街道（2个）</t>
  </si>
  <si>
    <t>江头街道（2个）</t>
  </si>
  <si>
    <t>禾山街道
（6个）</t>
  </si>
  <si>
    <t>金山街道
（6个）</t>
  </si>
  <si>
    <t>厦重〔2025〕8号附件2</t>
  </si>
  <si>
    <t>2025年市重点项目（第一批）开工月度计划表（湖里辖区）</t>
  </si>
  <si>
    <t>所在区</t>
  </si>
  <si>
    <t>2025年度计划开工项目（19个）</t>
  </si>
  <si>
    <t>一、第一季度（7个）</t>
  </si>
  <si>
    <t>一月份（4个）</t>
  </si>
  <si>
    <t>1月</t>
  </si>
  <si>
    <t>二月份（2个）</t>
  </si>
  <si>
    <t>三月份（1个）</t>
  </si>
  <si>
    <t>二、第二季度（3个）</t>
  </si>
  <si>
    <t>四月份（1个）</t>
  </si>
  <si>
    <t>去年11月基坑</t>
  </si>
  <si>
    <t>六月份（2个）</t>
  </si>
  <si>
    <t>三、第三季度（3个）</t>
  </si>
  <si>
    <t>七月份（1个）</t>
  </si>
  <si>
    <t>八月份（1个）</t>
  </si>
  <si>
    <t>九月份（1个）</t>
  </si>
  <si>
    <t>四、第四季度（6个）</t>
  </si>
  <si>
    <t>十一月份（1个）</t>
  </si>
  <si>
    <t>十二月份（5个）</t>
  </si>
  <si>
    <t>厦重〔2025〕8号附件3</t>
  </si>
  <si>
    <t>2025年市重点（第一批）竣工月度计划表（湖里辖区）</t>
  </si>
  <si>
    <t>2025年度计划竣工项目（18个）</t>
  </si>
  <si>
    <t>二、第二季度（2个）</t>
  </si>
  <si>
    <t>五月份（1个）</t>
  </si>
  <si>
    <t>3月21日竣备</t>
  </si>
  <si>
    <t>六月份（1个）</t>
  </si>
  <si>
    <t>九月份（2个）</t>
  </si>
  <si>
    <t>四、第四季度（13个）</t>
  </si>
  <si>
    <t>十月份（2个）</t>
  </si>
  <si>
    <t>十二月份（10个）</t>
  </si>
  <si>
    <t>2025年湖里区第一批重点项目开工月度计划</t>
  </si>
  <si>
    <t>年度投资</t>
  </si>
  <si>
    <t>行业分类</t>
  </si>
  <si>
    <t>建设（代建）单位</t>
  </si>
  <si>
    <t>2025年度计划开工项目（25个）</t>
  </si>
  <si>
    <t>一、第一季度（5个）</t>
  </si>
  <si>
    <t>一月份（3个）</t>
  </si>
  <si>
    <t>产业</t>
  </si>
  <si>
    <t>*建发健康2023G07</t>
  </si>
  <si>
    <t>厦门建发健康集团有限公司/厦门建发建设运营管理有限公司</t>
  </si>
  <si>
    <t>厦门兆欣珑房地产开发有限公司</t>
  </si>
  <si>
    <t>三月份（2个）</t>
  </si>
  <si>
    <t>厦门兆元盛房地产开发有限公司</t>
  </si>
  <si>
    <t>城乡基础设施</t>
  </si>
  <si>
    <t>厦门市湖里区住房和建设局/厦门路桥工程投资发展有限公司</t>
  </si>
  <si>
    <t>？1月</t>
  </si>
  <si>
    <t>厦门市蔡塘物业管理有限公司/厦门市湖里区国有资产投资集团有限公司</t>
  </si>
  <si>
    <t>*福厦经贸电影产业园</t>
  </si>
  <si>
    <t>福建厦门经贸集团有限公司/厦门建发运营管理有限公司</t>
  </si>
  <si>
    <t>三、第三季度（8个）</t>
  </si>
  <si>
    <t>同致电子科技（厦门）有限公司/厦门建发建管运营管理有限公司</t>
  </si>
  <si>
    <t>九月份（7个）</t>
  </si>
  <si>
    <t>厦门市湖里区住房和建设局/厦门建发城服发展股份有限公司</t>
  </si>
  <si>
    <t>四、第四季度（9个）</t>
  </si>
  <si>
    <t>11月份（2个）</t>
  </si>
  <si>
    <t>社会事业</t>
  </si>
  <si>
    <t>厦门市湖里区建设服务中心/厦门国贸建设开发有限公司</t>
  </si>
  <si>
    <t>厦门市天地城区建设有限公司/厦门天地开发建设集团有限公司</t>
  </si>
  <si>
    <t>12月份（7个）</t>
  </si>
  <si>
    <t>厦门市湖里区国有资产投资集团有限公司/厦门湖里国投工程建设有限公司</t>
  </si>
  <si>
    <t>厦门市湖里区文化和旅游局</t>
  </si>
  <si>
    <t>厦门市湖里区住房和建设局/厦门天地建设集团有限公司</t>
  </si>
  <si>
    <t>厦门市湖里区市政园林局/厦门湖里建发城建集团有限公司</t>
  </si>
  <si>
    <t>厦门市湖里区市政园林局/厦门国贸建设开发有限公司</t>
  </si>
  <si>
    <t>厦门市湖里区市政园林局/联发集团有限公司</t>
  </si>
  <si>
    <t xml:space="preserve">注：1.项目具体开工日期以施工许可证、“一会四函一书”、质量先行介入等手续办结日期为准。
    2.表中开工时间与重点项目投资分月计划进度描述不一致的，以此表开工时间为准。
    3.标*为市重点项目。
</t>
  </si>
  <si>
    <t>2025年湖里区第一批重点项目竣工月度计划表</t>
  </si>
  <si>
    <t>2025年度计划竣工项目（20个）</t>
  </si>
  <si>
    <t>一、第二季度（2个）</t>
  </si>
  <si>
    <t>*钟宅北苑安置房二期工程（06-08C11、06-08C13地块）</t>
  </si>
  <si>
    <t>金山街道办/厦门市湖里区国有资产投资集团有限公司</t>
  </si>
  <si>
    <t>二、第三季度（4个）</t>
  </si>
  <si>
    <t>8月份（2个）</t>
  </si>
  <si>
    <t>禾山街道办/厦门市湖里区国有资产投资集团有限公司</t>
  </si>
  <si>
    <t>9月份（2个）</t>
  </si>
  <si>
    <t>厦门安居集团有限公司/厦门安居建设有限公司</t>
  </si>
  <si>
    <t>禾山街道办/厦门湖里建发城建集团有限公司</t>
  </si>
  <si>
    <t>三、第四季度（14）</t>
  </si>
  <si>
    <t>10月份（1个）</t>
  </si>
  <si>
    <t>厦门市湖里区殿前街道马垅社区居民委员会/众阖（厦门）物业管理有限公司</t>
  </si>
  <si>
    <t>11月份（1个）</t>
  </si>
  <si>
    <t>12月份（12个）</t>
  </si>
  <si>
    <t>*蔡塘安商房06-10G22地块</t>
  </si>
  <si>
    <t>厦门天地开发建设集团有限公司/厦门建发建设运营管理有限公司</t>
  </si>
  <si>
    <t>厦门市湖里区国有资产投资集团有限公司/厦门万嘉成建设发展有限公司</t>
  </si>
  <si>
    <t>厦门市湖里区建设服务中心/中建四局（厦门）投资发展有限公司</t>
  </si>
  <si>
    <t>厦门市湖里区住房和建设局/厦门湖里建发城建集团有限公司</t>
  </si>
  <si>
    <t>厦门医学院附属口腔医院/厦门海沧土地开发有限公司</t>
  </si>
  <si>
    <t>*湖里街道社区卫生服务中心</t>
  </si>
  <si>
    <t>湖里街道办/厦门建发城服发展股份有限公司</t>
  </si>
  <si>
    <t>金山街道办/中建四局（厦门）投资发展有限公司</t>
  </si>
  <si>
    <t xml:space="preserve">注：1.原则上项目具体竣工日期以通过竣（交）工验收日期为准。
    2.表中竣工时间与重点项目投资分月计划进度描述不一致的，以此表竣工时间为准。
    3.标*为市重点项目。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</si>
</sst>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_ "/>
    <numFmt numFmtId="179" formatCode="0.0%"/>
    <numFmt numFmtId="41" formatCode="_ * #,##0_ ;_ * \-#,##0_ ;_ * &quot;-&quot;_ ;_ @_ "/>
    <numFmt numFmtId="180" formatCode="0;\-0"/>
  </numFmts>
  <fonts count="59">
    <font>
      <sz val="11"/>
      <color indexed="8"/>
      <name val="宋体"/>
      <charset val="134"/>
      <scheme val="minor"/>
    </font>
    <font>
      <b/>
      <sz val="18"/>
      <name val="宋体"/>
      <charset val="134"/>
    </font>
    <font>
      <sz val="12"/>
      <name val="宋体"/>
      <charset val="134"/>
    </font>
    <font>
      <sz val="11"/>
      <name val="宋体"/>
      <charset val="134"/>
    </font>
    <font>
      <sz val="14"/>
      <name val="黑体"/>
      <charset val="134"/>
    </font>
    <font>
      <sz val="18"/>
      <name val="方正小标宋简体"/>
      <charset val="134"/>
    </font>
    <font>
      <sz val="9"/>
      <name val="方正小标宋简体"/>
      <charset val="134"/>
    </font>
    <font>
      <b/>
      <sz val="11"/>
      <name val="宋体"/>
      <charset val="134"/>
    </font>
    <font>
      <sz val="11"/>
      <name val="宋体"/>
      <charset val="134"/>
      <scheme val="minor"/>
    </font>
    <font>
      <sz val="11"/>
      <color rgb="FFFF0000"/>
      <name val="宋体"/>
      <charset val="134"/>
      <scheme val="minor"/>
    </font>
    <font>
      <sz val="11"/>
      <color rgb="FFFF0000"/>
      <name val="宋体"/>
      <charset val="134"/>
    </font>
    <font>
      <b/>
      <sz val="12"/>
      <name val="宋体"/>
      <charset val="134"/>
    </font>
    <font>
      <b/>
      <sz val="14"/>
      <name val="微软雅黑"/>
      <charset val="134"/>
    </font>
    <font>
      <b/>
      <sz val="11"/>
      <color theme="1"/>
      <name val="宋体"/>
      <charset val="134"/>
      <scheme val="minor"/>
    </font>
    <font>
      <sz val="11"/>
      <color theme="1"/>
      <name val="宋体"/>
      <charset val="134"/>
      <scheme val="minor"/>
    </font>
    <font>
      <sz val="11"/>
      <color theme="1"/>
      <name val="黑体"/>
      <charset val="134"/>
    </font>
    <font>
      <sz val="22"/>
      <color theme="1"/>
      <name val="方正小标宋简体"/>
      <charset val="134"/>
    </font>
    <font>
      <b/>
      <sz val="16"/>
      <name val="黑体"/>
      <charset val="134"/>
    </font>
    <font>
      <sz val="9"/>
      <name val="宋体"/>
      <charset val="134"/>
    </font>
    <font>
      <sz val="16"/>
      <name val="黑体"/>
      <charset val="134"/>
    </font>
    <font>
      <sz val="16"/>
      <name val="方正小标宋简体"/>
      <charset val="134"/>
    </font>
    <font>
      <b/>
      <sz val="10.5"/>
      <name val="宋体"/>
      <charset val="134"/>
    </font>
    <font>
      <sz val="10.5"/>
      <name val="宋体"/>
      <charset val="134"/>
    </font>
    <font>
      <sz val="10.5"/>
      <color rgb="FF000000"/>
      <name val="宋体"/>
      <charset val="134"/>
    </font>
    <font>
      <sz val="11"/>
      <color rgb="FF000000"/>
      <name val="宋体"/>
      <charset val="134"/>
    </font>
    <font>
      <b/>
      <sz val="11"/>
      <name val="宋体"/>
      <charset val="134"/>
      <scheme val="minor"/>
    </font>
    <font>
      <sz val="10.5"/>
      <name val="宋体"/>
      <charset val="134"/>
      <scheme val="minor"/>
    </font>
    <font>
      <b/>
      <sz val="16"/>
      <name val="方正小标宋简体"/>
      <charset val="134"/>
    </font>
    <font>
      <sz val="10.5"/>
      <name val="方正小标宋简体"/>
      <charset val="134"/>
    </font>
    <font>
      <b/>
      <sz val="10.5"/>
      <name val="宋体"/>
      <charset val="134"/>
      <scheme val="minor"/>
    </font>
    <font>
      <b/>
      <sz val="11"/>
      <color rgb="FF7030A0"/>
      <name val="宋体"/>
      <charset val="134"/>
      <scheme val="minor"/>
    </font>
    <font>
      <sz val="11"/>
      <color rgb="FF7030A0"/>
      <name val="宋体"/>
      <charset val="134"/>
      <scheme val="minor"/>
    </font>
    <font>
      <sz val="36"/>
      <color theme="4" tint="-0.25"/>
      <name val="方正小标宋简体"/>
      <charset val="134"/>
    </font>
    <font>
      <sz val="36"/>
      <color rgb="FF7030A0"/>
      <name val="方正小标宋简体"/>
      <charset val="134"/>
    </font>
    <font>
      <b/>
      <sz val="12"/>
      <color rgb="FF7030A0"/>
      <name val="宋体"/>
      <charset val="134"/>
    </font>
    <font>
      <b/>
      <sz val="12"/>
      <color rgb="FFFF0000"/>
      <name val="宋体"/>
      <charset val="134"/>
    </font>
    <font>
      <sz val="12"/>
      <color rgb="FFFF0000"/>
      <name val="宋体"/>
      <charset val="134"/>
    </font>
    <font>
      <sz val="12"/>
      <color rgb="FF7030A0"/>
      <name val="宋体"/>
      <charset val="134"/>
    </font>
    <font>
      <sz val="36"/>
      <name val="方正小标宋简体"/>
      <charset val="134"/>
    </font>
    <font>
      <sz val="12"/>
      <name val="宋体"/>
      <charset val="134"/>
      <scheme val="minor"/>
    </font>
    <font>
      <sz val="11"/>
      <color rgb="FFFA7D0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349986266670736"/>
      </right>
      <top/>
      <bottom/>
      <diagonal/>
    </border>
    <border>
      <left style="thin">
        <color theme="1" tint="0.349986266670736"/>
      </left>
      <right style="thin">
        <color theme="1" tint="0.349986266670736"/>
      </right>
      <top/>
      <bottom/>
      <diagonal/>
    </border>
    <border>
      <left style="thin">
        <color theme="1" tint="0.349986266670736"/>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style="thin">
        <color auto="1"/>
      </left>
      <right/>
      <top style="thin">
        <color auto="1"/>
      </top>
      <bottom style="thin">
        <color auto="1"/>
      </bottom>
      <diagonal style="thin">
        <color rgb="FFFFFFFF"/>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47" fillId="8" borderId="0" applyNumberFormat="0" applyBorder="0" applyAlignment="0" applyProtection="0">
      <alignment vertical="center"/>
    </xf>
    <xf numFmtId="0" fontId="41" fillId="4" borderId="2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47" fillId="6" borderId="0" applyNumberFormat="0" applyBorder="0" applyAlignment="0" applyProtection="0">
      <alignment vertical="center"/>
    </xf>
    <xf numFmtId="0" fontId="49" fillId="11" borderId="0" applyNumberFormat="0" applyBorder="0" applyAlignment="0" applyProtection="0">
      <alignment vertical="center"/>
    </xf>
    <xf numFmtId="43" fontId="14" fillId="0" borderId="0" applyFont="0" applyFill="0" applyBorder="0" applyAlignment="0" applyProtection="0">
      <alignment vertical="center"/>
    </xf>
    <xf numFmtId="0" fontId="48" fillId="13" borderId="0" applyNumberFormat="0" applyBorder="0" applyAlignment="0" applyProtection="0">
      <alignment vertical="center"/>
    </xf>
    <xf numFmtId="0" fontId="50" fillId="0" borderId="0" applyNumberFormat="0" applyFill="0" applyBorder="0" applyAlignment="0" applyProtection="0">
      <alignment vertical="center"/>
    </xf>
    <xf numFmtId="9" fontId="14" fillId="0" borderId="0" applyFont="0" applyFill="0" applyBorder="0" applyAlignment="0" applyProtection="0">
      <alignment vertical="center"/>
    </xf>
    <xf numFmtId="0" fontId="53" fillId="0" borderId="0" applyNumberFormat="0" applyFill="0" applyBorder="0" applyAlignment="0" applyProtection="0">
      <alignment vertical="center"/>
    </xf>
    <xf numFmtId="0" fontId="14" fillId="15" borderId="32" applyNumberFormat="0" applyFont="0" applyAlignment="0" applyProtection="0">
      <alignment vertical="center"/>
    </xf>
    <xf numFmtId="0" fontId="48" fillId="17"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29" applyNumberFormat="0" applyFill="0" applyAlignment="0" applyProtection="0">
      <alignment vertical="center"/>
    </xf>
    <xf numFmtId="0" fontId="42" fillId="0" borderId="29" applyNumberFormat="0" applyFill="0" applyAlignment="0" applyProtection="0">
      <alignment vertical="center"/>
    </xf>
    <xf numFmtId="0" fontId="48" fillId="7" borderId="0" applyNumberFormat="0" applyBorder="0" applyAlignment="0" applyProtection="0">
      <alignment vertical="center"/>
    </xf>
    <xf numFmtId="0" fontId="44" fillId="0" borderId="31" applyNumberFormat="0" applyFill="0" applyAlignment="0" applyProtection="0">
      <alignment vertical="center"/>
    </xf>
    <xf numFmtId="0" fontId="48" fillId="10" borderId="0" applyNumberFormat="0" applyBorder="0" applyAlignment="0" applyProtection="0">
      <alignment vertical="center"/>
    </xf>
    <xf numFmtId="0" fontId="43" fillId="5" borderId="30" applyNumberFormat="0" applyAlignment="0" applyProtection="0">
      <alignment vertical="center"/>
    </xf>
    <xf numFmtId="0" fontId="52" fillId="5" borderId="28" applyNumberFormat="0" applyAlignment="0" applyProtection="0">
      <alignment vertical="center"/>
    </xf>
    <xf numFmtId="0" fontId="51" fillId="16" borderId="33" applyNumberFormat="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0" fillId="0" borderId="27" applyNumberFormat="0" applyFill="0" applyAlignment="0" applyProtection="0">
      <alignment vertical="center"/>
    </xf>
    <xf numFmtId="0" fontId="56" fillId="0" borderId="34" applyNumberFormat="0" applyFill="0" applyAlignment="0" applyProtection="0">
      <alignment vertical="center"/>
    </xf>
    <xf numFmtId="0" fontId="57" fillId="24" borderId="0" applyNumberFormat="0" applyBorder="0" applyAlignment="0" applyProtection="0">
      <alignment vertical="center"/>
    </xf>
    <xf numFmtId="0" fontId="58" fillId="27" borderId="0" applyNumberFormat="0" applyBorder="0" applyAlignment="0" applyProtection="0">
      <alignment vertical="center"/>
    </xf>
    <xf numFmtId="0" fontId="47" fillId="23" borderId="0" applyNumberFormat="0" applyBorder="0" applyAlignment="0" applyProtection="0">
      <alignment vertical="center"/>
    </xf>
    <xf numFmtId="0" fontId="48" fillId="19" borderId="0" applyNumberFormat="0" applyBorder="0" applyAlignment="0" applyProtection="0">
      <alignment vertical="center"/>
    </xf>
    <xf numFmtId="0" fontId="47" fillId="29"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14" borderId="0" applyNumberFormat="0" applyBorder="0" applyAlignment="0" applyProtection="0">
      <alignment vertical="center"/>
    </xf>
    <xf numFmtId="0" fontId="47" fillId="18" borderId="0" applyNumberFormat="0" applyBorder="0" applyAlignment="0" applyProtection="0">
      <alignment vertical="center"/>
    </xf>
    <xf numFmtId="0" fontId="47" fillId="26" borderId="0" applyNumberFormat="0" applyBorder="0" applyAlignment="0" applyProtection="0">
      <alignment vertical="center"/>
    </xf>
    <xf numFmtId="0" fontId="48" fillId="30" borderId="0" applyNumberFormat="0" applyBorder="0" applyAlignment="0" applyProtection="0">
      <alignment vertical="center"/>
    </xf>
    <xf numFmtId="0" fontId="47" fillId="22" borderId="0" applyNumberFormat="0" applyBorder="0" applyAlignment="0" applyProtection="0">
      <alignment vertical="center"/>
    </xf>
    <xf numFmtId="0" fontId="48" fillId="12" borderId="0" applyNumberFormat="0" applyBorder="0" applyAlignment="0" applyProtection="0">
      <alignment vertical="center"/>
    </xf>
    <xf numFmtId="0" fontId="48" fillId="28" borderId="0" applyNumberFormat="0" applyBorder="0" applyAlignment="0" applyProtection="0">
      <alignment vertical="center"/>
    </xf>
    <xf numFmtId="0" fontId="47" fillId="25" borderId="0" applyNumberFormat="0" applyBorder="0" applyAlignment="0" applyProtection="0">
      <alignment vertical="center"/>
    </xf>
    <xf numFmtId="0" fontId="48" fillId="9" borderId="0" applyNumberFormat="0" applyBorder="0" applyAlignment="0" applyProtection="0">
      <alignment vertical="center"/>
    </xf>
  </cellStyleXfs>
  <cellXfs count="25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0" borderId="0" xfId="0" applyFont="1">
      <alignment vertical="center"/>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ont="1" applyAlignment="1">
      <alignment horizontal="center" vertical="center"/>
    </xf>
    <xf numFmtId="58" fontId="0" fillId="0" borderId="0" xfId="0" applyNumberFormat="1" applyFont="1" applyAlignment="1">
      <alignment horizontal="center" vertical="center"/>
    </xf>
    <xf numFmtId="58" fontId="9" fillId="0" borderId="0" xfId="0" applyNumberFormat="1" applyFont="1" applyAlignment="1">
      <alignment horizontal="center" vertical="center"/>
    </xf>
    <xf numFmtId="0" fontId="10" fillId="2" borderId="0"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Fill="1">
      <alignment vertical="center"/>
    </xf>
    <xf numFmtId="176" fontId="8" fillId="0" borderId="0" xfId="0" applyNumberFormat="1" applyFont="1" applyFill="1">
      <alignment vertical="center"/>
    </xf>
    <xf numFmtId="0" fontId="4" fillId="0" borderId="0" xfId="0" applyFont="1" applyFill="1" applyAlignment="1">
      <alignment horizontal="left"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7" xfId="0" applyNumberFormat="1" applyFont="1" applyFill="1" applyBorder="1" applyAlignment="1"/>
    <xf numFmtId="176" fontId="8" fillId="0" borderId="8" xfId="0" applyNumberFormat="1" applyFont="1" applyFill="1" applyBorder="1" applyAlignment="1"/>
    <xf numFmtId="0" fontId="2"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0" xfId="0" applyFont="1" applyAlignment="1">
      <alignment vertical="center" wrapText="1"/>
    </xf>
    <xf numFmtId="0" fontId="0" fillId="0" borderId="0" xfId="0" applyFont="1" applyFill="1">
      <alignment vertical="center"/>
    </xf>
    <xf numFmtId="0" fontId="8" fillId="0" borderId="0" xfId="0" applyFont="1" applyFill="1" applyBorder="1">
      <alignment vertical="center"/>
    </xf>
    <xf numFmtId="176" fontId="8" fillId="0" borderId="0" xfId="0" applyNumberFormat="1" applyFont="1" applyFill="1" applyBorder="1">
      <alignment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NumberFormat="1" applyFont="1" applyFill="1" applyBorder="1" applyAlignment="1"/>
    <xf numFmtId="176" fontId="8" fillId="0" borderId="1" xfId="0" applyNumberFormat="1" applyFont="1" applyFill="1" applyBorder="1" applyAlignment="1"/>
    <xf numFmtId="0" fontId="0" fillId="0" borderId="0" xfId="0" applyFont="1" applyFill="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alignment vertical="center"/>
    </xf>
    <xf numFmtId="0" fontId="2" fillId="0" borderId="0" xfId="0" applyFont="1" applyFill="1" applyBorder="1" applyAlignment="1"/>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178" fontId="21" fillId="0" borderId="15" xfId="0" applyNumberFormat="1" applyFont="1" applyFill="1" applyBorder="1" applyAlignment="1">
      <alignment horizontal="center" vertical="center" wrapText="1"/>
    </xf>
    <xf numFmtId="178" fontId="21" fillId="0" borderId="16"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178" fontId="22" fillId="0" borderId="15" xfId="0" applyNumberFormat="1" applyFont="1" applyFill="1" applyBorder="1" applyAlignment="1">
      <alignment horizontal="center" vertical="center" wrapText="1"/>
    </xf>
    <xf numFmtId="178" fontId="23" fillId="0" borderId="16" xfId="0" applyNumberFormat="1" applyFont="1" applyFill="1" applyBorder="1" applyAlignment="1">
      <alignment horizontal="center" vertical="center" wrapText="1"/>
    </xf>
    <xf numFmtId="10" fontId="2" fillId="0" borderId="0" xfId="0" applyNumberFormat="1" applyFont="1" applyFill="1" applyBorder="1" applyAlignment="1"/>
    <xf numFmtId="0" fontId="24"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177" fontId="22" fillId="0" borderId="15" xfId="0" applyNumberFormat="1" applyFont="1" applyFill="1" applyBorder="1" applyAlignment="1">
      <alignment horizontal="left" vertical="center" wrapText="1"/>
    </xf>
    <xf numFmtId="178" fontId="23" fillId="0" borderId="15"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 fillId="0" borderId="0" xfId="0" applyFont="1" applyFill="1" applyBorder="1" applyAlignment="1">
      <alignment horizontal="left"/>
    </xf>
    <xf numFmtId="178" fontId="2" fillId="0" borderId="0" xfId="0" applyNumberFormat="1" applyFont="1" applyFill="1" applyBorder="1" applyAlignment="1"/>
    <xf numFmtId="179" fontId="2" fillId="0" borderId="0" xfId="0" applyNumberFormat="1" applyFont="1" applyFill="1" applyBorder="1" applyAlignment="1"/>
    <xf numFmtId="178" fontId="19"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178" fontId="20"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8" fontId="18" fillId="0" borderId="0" xfId="0" applyNumberFormat="1"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78" fontId="21"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 xfId="0" applyFont="1" applyFill="1" applyBorder="1" applyAlignment="1">
      <alignment horizontal="left" vertical="center" wrapText="1"/>
    </xf>
    <xf numFmtId="178" fontId="22" fillId="0" borderId="1" xfId="0" applyNumberFormat="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left" vertical="center" wrapText="1"/>
    </xf>
    <xf numFmtId="178" fontId="21" fillId="0" borderId="18" xfId="0" applyNumberFormat="1" applyFont="1" applyFill="1" applyBorder="1" applyAlignment="1">
      <alignment horizontal="center" vertical="center" wrapText="1"/>
    </xf>
    <xf numFmtId="178" fontId="21" fillId="0" borderId="18" xfId="0" applyNumberFormat="1" applyFont="1" applyFill="1" applyBorder="1" applyAlignment="1">
      <alignment horizontal="left" vertical="center" wrapText="1"/>
    </xf>
    <xf numFmtId="178" fontId="22" fillId="0" borderId="1"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178" fontId="22" fillId="0" borderId="0" xfId="0" applyNumberFormat="1" applyFont="1" applyFill="1" applyBorder="1" applyAlignment="1">
      <alignment horizontal="left" vertical="center" wrapText="1"/>
    </xf>
    <xf numFmtId="179" fontId="19" fillId="0" borderId="0" xfId="0" applyNumberFormat="1" applyFont="1" applyFill="1" applyBorder="1" applyAlignment="1">
      <alignment horizontal="left" vertical="center"/>
    </xf>
    <xf numFmtId="179" fontId="20" fillId="0" borderId="0" xfId="0" applyNumberFormat="1" applyFont="1" applyFill="1" applyBorder="1" applyAlignment="1">
      <alignment horizontal="center" vertical="center"/>
    </xf>
    <xf numFmtId="179" fontId="18" fillId="0" borderId="0" xfId="0" applyNumberFormat="1" applyFont="1" applyFill="1" applyBorder="1" applyAlignment="1">
      <alignment horizontal="left" vertical="center"/>
    </xf>
    <xf numFmtId="179" fontId="21"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79" fontId="21" fillId="0" borderId="1" xfId="0" applyNumberFormat="1" applyFont="1" applyFill="1" applyBorder="1" applyAlignment="1">
      <alignment horizontal="center" vertical="center"/>
    </xf>
    <xf numFmtId="179" fontId="22"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79" fontId="21" fillId="0" borderId="18"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179" fontId="22"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78" fontId="26"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xf>
    <xf numFmtId="17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178" fontId="28" fillId="0" borderId="0" xfId="0" applyNumberFormat="1" applyFont="1" applyFill="1" applyBorder="1" applyAlignment="1">
      <alignment horizontal="center" vertical="center" wrapText="1"/>
    </xf>
    <xf numFmtId="178" fontId="20" fillId="0" borderId="0" xfId="0" applyNumberFormat="1" applyFont="1" applyFill="1" applyBorder="1" applyAlignment="1">
      <alignment horizontal="center" vertical="center" wrapText="1"/>
    </xf>
    <xf numFmtId="178"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9" fillId="0" borderId="3" xfId="0" applyFont="1" applyFill="1" applyBorder="1" applyAlignment="1">
      <alignment horizontal="center" vertical="center"/>
    </xf>
    <xf numFmtId="0" fontId="29" fillId="0" borderId="1" xfId="0" applyFont="1" applyFill="1" applyBorder="1" applyAlignment="1">
      <alignment horizontal="center" vertical="center" wrapText="1"/>
    </xf>
    <xf numFmtId="178" fontId="29" fillId="0" borderId="1" xfId="0" applyNumberFormat="1" applyFont="1" applyFill="1" applyBorder="1" applyAlignment="1">
      <alignment horizontal="center" vertical="center"/>
    </xf>
    <xf numFmtId="178" fontId="29" fillId="0" borderId="1"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1"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1" xfId="0" applyFont="1" applyFill="1" applyBorder="1" applyAlignment="1">
      <alignment horizontal="left" vertical="center" wrapText="1"/>
    </xf>
    <xf numFmtId="178"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178"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8" fontId="22" fillId="0" borderId="1" xfId="0" applyNumberFormat="1" applyFont="1" applyFill="1" applyBorder="1" applyAlignment="1">
      <alignment horizontal="center" vertical="center"/>
    </xf>
    <xf numFmtId="178" fontId="26" fillId="0" borderId="1" xfId="0"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179" fontId="28" fillId="0" borderId="0"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179" fontId="22" fillId="0" borderId="0" xfId="0" applyNumberFormat="1"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179" fontId="29" fillId="0" borderId="1" xfId="0" applyNumberFormat="1" applyFont="1" applyFill="1" applyBorder="1" applyAlignment="1">
      <alignment horizontal="center" vertical="center"/>
    </xf>
    <xf numFmtId="0" fontId="26" fillId="0" borderId="2"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178" fontId="26" fillId="0" borderId="10" xfId="0" applyNumberFormat="1" applyFont="1" applyFill="1" applyBorder="1" applyAlignment="1">
      <alignment horizontal="left" vertical="center" wrapText="1"/>
    </xf>
    <xf numFmtId="178" fontId="8" fillId="0" borderId="10" xfId="0" applyNumberFormat="1" applyFont="1" applyFill="1" applyBorder="1" applyAlignment="1">
      <alignment horizontal="left" vertical="center" wrapText="1"/>
    </xf>
    <xf numFmtId="0" fontId="26" fillId="0" borderId="1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6" fillId="0" borderId="21"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30" fillId="0" borderId="0" xfId="0" applyFont="1">
      <alignment vertical="center"/>
    </xf>
    <xf numFmtId="0" fontId="31" fillId="0" borderId="0" xfId="0" applyFont="1" applyAlignment="1">
      <alignment horizontal="center" vertical="center"/>
    </xf>
    <xf numFmtId="0" fontId="8" fillId="3" borderId="0" xfId="0" applyFont="1" applyFill="1">
      <alignment vertical="center"/>
    </xf>
    <xf numFmtId="0" fontId="9" fillId="2" borderId="0" xfId="0" applyFont="1" applyFill="1">
      <alignment vertical="center"/>
    </xf>
    <xf numFmtId="0" fontId="32" fillId="0" borderId="0" xfId="0" applyFont="1" applyAlignment="1">
      <alignment horizontal="center" vertical="center"/>
    </xf>
    <xf numFmtId="0" fontId="32" fillId="0" borderId="0" xfId="0" applyFont="1" applyFill="1" applyAlignment="1">
      <alignment horizontal="center" vertical="center"/>
    </xf>
    <xf numFmtId="0" fontId="33" fillId="0" borderId="0" xfId="0" applyFont="1" applyAlignment="1">
      <alignment horizontal="center"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vertical="center" wrapText="1"/>
    </xf>
    <xf numFmtId="0" fontId="34" fillId="0" borderId="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Border="1" applyAlignment="1">
      <alignment horizontal="center" vertical="center" wrapText="1"/>
    </xf>
    <xf numFmtId="0" fontId="2" fillId="0" borderId="2"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6" xfId="0" applyFont="1" applyBorder="1" applyAlignment="1">
      <alignment horizontal="center" vertical="center" wrapText="1"/>
    </xf>
    <xf numFmtId="0" fontId="38" fillId="3" borderId="0" xfId="0" applyFont="1" applyFill="1" applyAlignment="1">
      <alignment horizontal="center" vertical="center"/>
    </xf>
    <xf numFmtId="0" fontId="32" fillId="2" borderId="0" xfId="0" applyFont="1" applyFill="1" applyAlignment="1">
      <alignment horizontal="center" vertical="center"/>
    </xf>
    <xf numFmtId="0" fontId="11"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10" fontId="11" fillId="0" borderId="1" xfId="0" applyNumberFormat="1" applyFont="1" applyBorder="1" applyAlignment="1">
      <alignment horizontal="center" vertical="center" wrapText="1"/>
    </xf>
    <xf numFmtId="0" fontId="35" fillId="2"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0" fontId="34"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6" fillId="0" borderId="1" xfId="0" applyFont="1" applyBorder="1" applyAlignment="1">
      <alignment horizontal="left" vertical="center" wrapText="1"/>
    </xf>
    <xf numFmtId="0" fontId="39" fillId="0" borderId="1" xfId="0" applyFont="1" applyFill="1" applyBorder="1" applyAlignment="1">
      <alignment horizontal="left" vertical="center" wrapText="1"/>
    </xf>
    <xf numFmtId="0" fontId="34"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84"/>
  <sheetViews>
    <sheetView zoomScale="80" zoomScaleNormal="80" workbookViewId="0">
      <pane xSplit="2" ySplit="4" topLeftCell="J77" activePane="bottomRight" state="frozen"/>
      <selection/>
      <selection pane="topRight"/>
      <selection pane="bottomLeft"/>
      <selection pane="bottomRight" activeCell="Y55" sqref="Y55"/>
    </sheetView>
  </sheetViews>
  <sheetFormatPr defaultColWidth="9" defaultRowHeight="15.75" customHeight="1"/>
  <cols>
    <col min="1" max="1" width="5.46666666666667" customWidth="1"/>
    <col min="2" max="2" width="19.0666666666667" style="58" customWidth="1"/>
    <col min="3" max="3" width="4.69166666666667" style="40" customWidth="1"/>
    <col min="4" max="4" width="5.93333333333333" style="205" customWidth="1"/>
    <col min="5" max="5" width="12.625" customWidth="1"/>
    <col min="6" max="6" width="9" customWidth="1"/>
    <col min="7" max="7" width="8.75" customWidth="1"/>
    <col min="8" max="8" width="10.625" customWidth="1"/>
    <col min="9" max="9" width="11.7166666666667" customWidth="1"/>
    <col min="10" max="10" width="11.0916666666667" customWidth="1"/>
    <col min="11" max="11" width="10.625" customWidth="1"/>
    <col min="12" max="12" width="8.275" customWidth="1"/>
    <col min="13" max="13" width="10.775" customWidth="1"/>
    <col min="14" max="14" width="9.68333333333333" customWidth="1"/>
    <col min="15" max="15" width="8.275" customWidth="1"/>
    <col min="16" max="16" width="8.59166666666667" customWidth="1"/>
    <col min="17" max="17" width="10.4666666666667" customWidth="1"/>
    <col min="18" max="18" width="8.43333333333333" style="206" customWidth="1"/>
    <col min="19" max="19" width="10.3083333333333" style="207" customWidth="1"/>
    <col min="20" max="20" width="8.75" customWidth="1"/>
    <col min="21" max="21" width="8.28333333333333" customWidth="1"/>
    <col min="22" max="22" width="7.03333333333333" customWidth="1"/>
    <col min="23" max="23" width="9.36666666666667" customWidth="1"/>
    <col min="24" max="24" width="8.74166666666667" customWidth="1"/>
    <col min="25" max="25" width="33.125" customWidth="1"/>
    <col min="26" max="26" width="8.59166666666667" customWidth="1"/>
    <col min="27" max="27" width="7.96666666666667" customWidth="1"/>
    <col min="28" max="28" width="20.625" customWidth="1"/>
    <col min="29" max="29" width="10.3166666666667" customWidth="1"/>
    <col min="30" max="52" width="15.625" customWidth="1"/>
  </cols>
  <sheetData>
    <row r="1" ht="64" customHeight="1" spans="1:25">
      <c r="A1" s="208" t="s">
        <v>0</v>
      </c>
      <c r="B1" s="209"/>
      <c r="C1" s="208"/>
      <c r="D1" s="210"/>
      <c r="E1" s="208"/>
      <c r="F1" s="208"/>
      <c r="G1" s="208"/>
      <c r="H1" s="208"/>
      <c r="I1" s="208"/>
      <c r="J1" s="208"/>
      <c r="K1" s="208"/>
      <c r="L1" s="208"/>
      <c r="M1" s="208"/>
      <c r="N1" s="208"/>
      <c r="O1" s="208"/>
      <c r="P1" s="208"/>
      <c r="Q1" s="208"/>
      <c r="R1" s="238"/>
      <c r="S1" s="239"/>
      <c r="T1" s="208"/>
      <c r="U1" s="208"/>
      <c r="V1" s="208"/>
      <c r="W1" s="208"/>
      <c r="X1" s="208"/>
      <c r="Y1" s="208"/>
    </row>
    <row r="2" ht="19" customHeight="1" spans="1:52">
      <c r="A2" s="211" t="s">
        <v>1</v>
      </c>
      <c r="B2" s="63" t="s">
        <v>2</v>
      </c>
      <c r="C2" s="212" t="s">
        <v>3</v>
      </c>
      <c r="D2" s="213" t="s">
        <v>4</v>
      </c>
      <c r="E2" s="212" t="s">
        <v>5</v>
      </c>
      <c r="F2" s="212" t="s">
        <v>6</v>
      </c>
      <c r="G2" s="212" t="s">
        <v>7</v>
      </c>
      <c r="H2" s="212" t="s">
        <v>8</v>
      </c>
      <c r="I2" s="212" t="s">
        <v>9</v>
      </c>
      <c r="J2" s="232" t="s">
        <v>10</v>
      </c>
      <c r="K2" s="233"/>
      <c r="L2" s="234"/>
      <c r="M2" s="212" t="s">
        <v>11</v>
      </c>
      <c r="N2" s="232" t="s">
        <v>10</v>
      </c>
      <c r="O2" s="233"/>
      <c r="P2" s="234"/>
      <c r="Q2" s="212" t="s">
        <v>12</v>
      </c>
      <c r="R2" s="240" t="s">
        <v>13</v>
      </c>
      <c r="S2" s="241" t="s">
        <v>14</v>
      </c>
      <c r="T2" s="211" t="s">
        <v>14</v>
      </c>
      <c r="U2" s="211" t="s">
        <v>14</v>
      </c>
      <c r="V2" s="211" t="s">
        <v>14</v>
      </c>
      <c r="W2" s="211" t="s">
        <v>14</v>
      </c>
      <c r="X2" s="211" t="s">
        <v>14</v>
      </c>
      <c r="Y2" s="211" t="s">
        <v>15</v>
      </c>
      <c r="Z2" s="212" t="s">
        <v>16</v>
      </c>
      <c r="AA2" s="212" t="s">
        <v>17</v>
      </c>
      <c r="AB2" s="212" t="s">
        <v>18</v>
      </c>
      <c r="AC2" s="212" t="s">
        <v>19</v>
      </c>
      <c r="AD2" s="212" t="s">
        <v>20</v>
      </c>
      <c r="AE2" s="211" t="s">
        <v>21</v>
      </c>
      <c r="AF2" s="211" t="s">
        <v>21</v>
      </c>
      <c r="AG2" s="211" t="s">
        <v>21</v>
      </c>
      <c r="AH2" s="211" t="s">
        <v>21</v>
      </c>
      <c r="AI2" s="211" t="s">
        <v>22</v>
      </c>
      <c r="AJ2" s="211" t="s">
        <v>22</v>
      </c>
      <c r="AK2" s="211" t="s">
        <v>22</v>
      </c>
      <c r="AL2" s="211" t="s">
        <v>22</v>
      </c>
      <c r="AM2" s="211" t="s">
        <v>22</v>
      </c>
      <c r="AN2" s="211" t="s">
        <v>22</v>
      </c>
      <c r="AO2" s="211" t="s">
        <v>22</v>
      </c>
      <c r="AP2" s="211" t="s">
        <v>22</v>
      </c>
      <c r="AQ2" s="211" t="s">
        <v>22</v>
      </c>
      <c r="AR2" s="211" t="s">
        <v>22</v>
      </c>
      <c r="AS2" s="211" t="s">
        <v>22</v>
      </c>
      <c r="AT2" s="211" t="s">
        <v>22</v>
      </c>
      <c r="AU2" s="211" t="s">
        <v>22</v>
      </c>
      <c r="AV2" s="211" t="s">
        <v>22</v>
      </c>
      <c r="AW2" s="211" t="s">
        <v>22</v>
      </c>
      <c r="AX2" s="211" t="s">
        <v>22</v>
      </c>
      <c r="AY2" s="211" t="s">
        <v>22</v>
      </c>
      <c r="AZ2" s="211" t="s">
        <v>22</v>
      </c>
    </row>
    <row r="3" ht="16" customHeight="1" spans="1:52">
      <c r="A3" s="211" t="s">
        <v>23</v>
      </c>
      <c r="B3" s="63" t="s">
        <v>2</v>
      </c>
      <c r="C3" s="214"/>
      <c r="D3" s="215"/>
      <c r="E3" s="214"/>
      <c r="F3" s="214"/>
      <c r="G3" s="214"/>
      <c r="H3" s="214"/>
      <c r="I3" s="214"/>
      <c r="J3" s="235"/>
      <c r="K3" s="236"/>
      <c r="L3" s="237"/>
      <c r="M3" s="214"/>
      <c r="N3" s="235"/>
      <c r="O3" s="236"/>
      <c r="P3" s="237"/>
      <c r="Q3" s="214"/>
      <c r="R3" s="240" t="s">
        <v>24</v>
      </c>
      <c r="S3" s="241" t="s">
        <v>25</v>
      </c>
      <c r="T3" s="211" t="s">
        <v>10</v>
      </c>
      <c r="U3" s="211" t="s">
        <v>10</v>
      </c>
      <c r="V3" s="211" t="s">
        <v>10</v>
      </c>
      <c r="W3" s="211" t="s">
        <v>26</v>
      </c>
      <c r="X3" s="211" t="s">
        <v>27</v>
      </c>
      <c r="Y3" s="211" t="s">
        <v>15</v>
      </c>
      <c r="Z3" s="214"/>
      <c r="AA3" s="214"/>
      <c r="AB3" s="214"/>
      <c r="AC3" s="214"/>
      <c r="AD3" s="214"/>
      <c r="AE3" s="211" t="s">
        <v>28</v>
      </c>
      <c r="AF3" s="211" t="s">
        <v>28</v>
      </c>
      <c r="AG3" s="211" t="s">
        <v>28</v>
      </c>
      <c r="AH3" s="211" t="s">
        <v>29</v>
      </c>
      <c r="AI3" s="211" t="s">
        <v>30</v>
      </c>
      <c r="AJ3" s="211" t="s">
        <v>30</v>
      </c>
      <c r="AK3" s="211" t="s">
        <v>30</v>
      </c>
      <c r="AL3" s="211" t="s">
        <v>31</v>
      </c>
      <c r="AM3" s="211" t="s">
        <v>31</v>
      </c>
      <c r="AN3" s="211" t="s">
        <v>31</v>
      </c>
      <c r="AO3" s="211" t="s">
        <v>32</v>
      </c>
      <c r="AP3" s="211" t="s">
        <v>32</v>
      </c>
      <c r="AQ3" s="211" t="s">
        <v>32</v>
      </c>
      <c r="AR3" s="211" t="s">
        <v>32</v>
      </c>
      <c r="AS3" s="211" t="s">
        <v>33</v>
      </c>
      <c r="AT3" s="211" t="s">
        <v>33</v>
      </c>
      <c r="AU3" s="211" t="s">
        <v>33</v>
      </c>
      <c r="AV3" s="211" t="s">
        <v>33</v>
      </c>
      <c r="AW3" s="211" t="s">
        <v>34</v>
      </c>
      <c r="AX3" s="211" t="s">
        <v>34</v>
      </c>
      <c r="AY3" s="211" t="s">
        <v>34</v>
      </c>
      <c r="AZ3" s="211" t="s">
        <v>34</v>
      </c>
    </row>
    <row r="4" ht="35" customHeight="1" spans="1:52">
      <c r="A4" s="212" t="s">
        <v>23</v>
      </c>
      <c r="B4" s="216" t="s">
        <v>2</v>
      </c>
      <c r="C4" s="214"/>
      <c r="D4" s="215"/>
      <c r="E4" s="217"/>
      <c r="F4" s="217"/>
      <c r="G4" s="217"/>
      <c r="H4" s="217"/>
      <c r="I4" s="217"/>
      <c r="J4" s="211" t="s">
        <v>35</v>
      </c>
      <c r="K4" s="211" t="s">
        <v>36</v>
      </c>
      <c r="L4" s="211" t="s">
        <v>37</v>
      </c>
      <c r="M4" s="217"/>
      <c r="N4" s="211" t="s">
        <v>35</v>
      </c>
      <c r="O4" s="211" t="s">
        <v>36</v>
      </c>
      <c r="P4" s="211" t="s">
        <v>37</v>
      </c>
      <c r="Q4" s="217"/>
      <c r="R4" s="240" t="s">
        <v>24</v>
      </c>
      <c r="S4" s="241" t="s">
        <v>25</v>
      </c>
      <c r="T4" s="211" t="s">
        <v>35</v>
      </c>
      <c r="U4" s="211" t="s">
        <v>36</v>
      </c>
      <c r="V4" s="211" t="s">
        <v>37</v>
      </c>
      <c r="W4" s="211" t="s">
        <v>26</v>
      </c>
      <c r="X4" s="211" t="s">
        <v>27</v>
      </c>
      <c r="Y4" s="211" t="s">
        <v>15</v>
      </c>
      <c r="Z4" s="217"/>
      <c r="AA4" s="217"/>
      <c r="AB4" s="217"/>
      <c r="AC4" s="217"/>
      <c r="AD4" s="217"/>
      <c r="AE4" s="211" t="s">
        <v>38</v>
      </c>
      <c r="AF4" s="211" t="s">
        <v>39</v>
      </c>
      <c r="AG4" s="211" t="s">
        <v>40</v>
      </c>
      <c r="AH4" s="211" t="s">
        <v>41</v>
      </c>
      <c r="AI4" s="211" t="s">
        <v>42</v>
      </c>
      <c r="AJ4" s="211" t="s">
        <v>43</v>
      </c>
      <c r="AK4" s="211" t="s">
        <v>44</v>
      </c>
      <c r="AL4" s="211" t="s">
        <v>42</v>
      </c>
      <c r="AM4" s="211" t="s">
        <v>43</v>
      </c>
      <c r="AN4" s="211" t="s">
        <v>44</v>
      </c>
      <c r="AO4" s="211" t="s">
        <v>45</v>
      </c>
      <c r="AP4" s="211" t="s">
        <v>46</v>
      </c>
      <c r="AQ4" s="211" t="s">
        <v>47</v>
      </c>
      <c r="AR4" s="211" t="s">
        <v>48</v>
      </c>
      <c r="AS4" s="211" t="s">
        <v>49</v>
      </c>
      <c r="AT4" s="211" t="s">
        <v>50</v>
      </c>
      <c r="AU4" s="211" t="s">
        <v>51</v>
      </c>
      <c r="AV4" s="211" t="s">
        <v>52</v>
      </c>
      <c r="AW4" s="211" t="s">
        <v>49</v>
      </c>
      <c r="AX4" s="211" t="s">
        <v>50</v>
      </c>
      <c r="AY4" s="211" t="s">
        <v>51</v>
      </c>
      <c r="AZ4" s="211" t="s">
        <v>52</v>
      </c>
    </row>
    <row r="5" ht="35" customHeight="1" spans="1:52">
      <c r="A5" s="218"/>
      <c r="B5" s="63" t="s">
        <v>53</v>
      </c>
      <c r="C5" s="211"/>
      <c r="D5" s="219"/>
      <c r="E5" s="217"/>
      <c r="F5" s="217"/>
      <c r="G5" s="217"/>
      <c r="H5" s="217"/>
      <c r="I5" s="217">
        <f>I6+I48</f>
        <v>19899787</v>
      </c>
      <c r="J5" s="217">
        <f t="shared" ref="J5:Y5" si="0">J6+J48</f>
        <v>13106785</v>
      </c>
      <c r="K5" s="217">
        <f t="shared" si="0"/>
        <v>6374360</v>
      </c>
      <c r="L5" s="217">
        <f t="shared" si="0"/>
        <v>418642</v>
      </c>
      <c r="M5" s="217">
        <f t="shared" si="0"/>
        <v>2799211</v>
      </c>
      <c r="N5" s="217">
        <f t="shared" si="0"/>
        <v>1725449</v>
      </c>
      <c r="O5" s="217">
        <f t="shared" si="0"/>
        <v>956627</v>
      </c>
      <c r="P5" s="217">
        <f t="shared" si="0"/>
        <v>117135</v>
      </c>
      <c r="Q5" s="217">
        <f t="shared" si="0"/>
        <v>8090099</v>
      </c>
      <c r="R5" s="242">
        <f t="shared" si="0"/>
        <v>741579</v>
      </c>
      <c r="S5" s="243">
        <f t="shared" si="0"/>
        <v>1293931</v>
      </c>
      <c r="T5" s="217">
        <f t="shared" si="0"/>
        <v>647296</v>
      </c>
      <c r="U5" s="217">
        <f t="shared" si="0"/>
        <v>614514</v>
      </c>
      <c r="V5" s="217">
        <f t="shared" si="0"/>
        <v>32121</v>
      </c>
      <c r="W5" s="244">
        <f>S5/R5</f>
        <v>1.7448323105158</v>
      </c>
      <c r="X5" s="244">
        <f>S5/M5</f>
        <v>0.462248469300814</v>
      </c>
      <c r="Y5" s="211"/>
      <c r="Z5" s="217"/>
      <c r="AA5" s="217"/>
      <c r="AB5" s="217"/>
      <c r="AC5" s="217"/>
      <c r="AD5" s="217"/>
      <c r="AE5" s="211"/>
      <c r="AF5" s="211"/>
      <c r="AG5" s="211"/>
      <c r="AH5" s="211"/>
      <c r="AI5" s="211"/>
      <c r="AJ5" s="211"/>
      <c r="AK5" s="211"/>
      <c r="AL5" s="211"/>
      <c r="AM5" s="211"/>
      <c r="AN5" s="211"/>
      <c r="AO5" s="211"/>
      <c r="AP5" s="211"/>
      <c r="AQ5" s="211"/>
      <c r="AR5" s="211"/>
      <c r="AS5" s="211"/>
      <c r="AT5" s="211"/>
      <c r="AU5" s="211"/>
      <c r="AV5" s="211"/>
      <c r="AW5" s="211"/>
      <c r="AX5" s="211"/>
      <c r="AY5" s="211"/>
      <c r="AZ5" s="211"/>
    </row>
    <row r="6" ht="35" customHeight="1" spans="1:52">
      <c r="A6" s="220" t="s">
        <v>54</v>
      </c>
      <c r="B6" s="221" t="s">
        <v>55</v>
      </c>
      <c r="C6" s="211"/>
      <c r="D6" s="219"/>
      <c r="E6" s="217"/>
      <c r="F6" s="217"/>
      <c r="G6" s="217"/>
      <c r="H6" s="217"/>
      <c r="I6" s="217">
        <f>SUM(I7:I47)</f>
        <v>7446427</v>
      </c>
      <c r="J6" s="217">
        <f t="shared" ref="J6:Y6" si="1">SUM(J7:J47)</f>
        <v>2809444</v>
      </c>
      <c r="K6" s="217">
        <f t="shared" si="1"/>
        <v>4325044</v>
      </c>
      <c r="L6" s="217">
        <f t="shared" si="1"/>
        <v>311939</v>
      </c>
      <c r="M6" s="217">
        <f t="shared" si="1"/>
        <v>1300545</v>
      </c>
      <c r="N6" s="217">
        <f t="shared" si="1"/>
        <v>488918</v>
      </c>
      <c r="O6" s="217">
        <f t="shared" si="1"/>
        <v>759527</v>
      </c>
      <c r="P6" s="217">
        <f t="shared" si="1"/>
        <v>52100</v>
      </c>
      <c r="Q6" s="217">
        <f t="shared" si="1"/>
        <v>2221653</v>
      </c>
      <c r="R6" s="242">
        <f t="shared" si="1"/>
        <v>294093</v>
      </c>
      <c r="S6" s="245">
        <f t="shared" si="1"/>
        <v>804164</v>
      </c>
      <c r="T6" s="217">
        <f t="shared" si="1"/>
        <v>250568</v>
      </c>
      <c r="U6" s="217">
        <f t="shared" si="1"/>
        <v>533270</v>
      </c>
      <c r="V6" s="217">
        <f t="shared" si="1"/>
        <v>20326</v>
      </c>
      <c r="W6" s="244">
        <f>S6/R6</f>
        <v>2.73438674160895</v>
      </c>
      <c r="X6" s="244">
        <f>S6/M6</f>
        <v>0.618328469987582</v>
      </c>
      <c r="Y6" s="211"/>
      <c r="Z6" s="217"/>
      <c r="AA6" s="217"/>
      <c r="AB6" s="217"/>
      <c r="AC6" s="217"/>
      <c r="AD6" s="217"/>
      <c r="AE6" s="211"/>
      <c r="AF6" s="211"/>
      <c r="AG6" s="211"/>
      <c r="AH6" s="211"/>
      <c r="AI6" s="211"/>
      <c r="AJ6" s="211"/>
      <c r="AK6" s="211"/>
      <c r="AL6" s="211"/>
      <c r="AM6" s="211"/>
      <c r="AN6" s="211"/>
      <c r="AO6" s="211"/>
      <c r="AP6" s="211"/>
      <c r="AQ6" s="211"/>
      <c r="AR6" s="211"/>
      <c r="AS6" s="211"/>
      <c r="AT6" s="211"/>
      <c r="AU6" s="211"/>
      <c r="AV6" s="211"/>
      <c r="AW6" s="211"/>
      <c r="AX6" s="211"/>
      <c r="AY6" s="211"/>
      <c r="AZ6" s="211"/>
    </row>
    <row r="7" ht="50" customHeight="1" spans="1:52">
      <c r="A7" s="222">
        <v>1</v>
      </c>
      <c r="B7" s="223" t="s">
        <v>56</v>
      </c>
      <c r="C7" s="224" t="s">
        <v>57</v>
      </c>
      <c r="D7" s="225" t="s">
        <v>58</v>
      </c>
      <c r="E7" s="222" t="s">
        <v>59</v>
      </c>
      <c r="F7" s="222" t="s">
        <v>60</v>
      </c>
      <c r="G7" s="222" t="s">
        <v>61</v>
      </c>
      <c r="H7" s="222" t="s">
        <v>62</v>
      </c>
      <c r="I7" s="222">
        <v>182400</v>
      </c>
      <c r="J7" s="222">
        <v>137800</v>
      </c>
      <c r="K7" s="222">
        <v>44600</v>
      </c>
      <c r="L7" s="222">
        <v>0</v>
      </c>
      <c r="M7" s="222">
        <v>19000</v>
      </c>
      <c r="N7" s="222">
        <v>19000</v>
      </c>
      <c r="O7" s="222">
        <v>0</v>
      </c>
      <c r="P7" s="222">
        <v>0</v>
      </c>
      <c r="Q7" s="222">
        <v>32388</v>
      </c>
      <c r="R7" s="246">
        <v>5600</v>
      </c>
      <c r="S7" s="247">
        <v>8000</v>
      </c>
      <c r="T7" s="222">
        <v>8000</v>
      </c>
      <c r="U7" s="222">
        <v>0</v>
      </c>
      <c r="V7" s="222">
        <v>0</v>
      </c>
      <c r="W7" s="222" t="s">
        <v>63</v>
      </c>
      <c r="X7" s="222" t="s">
        <v>64</v>
      </c>
      <c r="Y7" s="251" t="s">
        <v>65</v>
      </c>
      <c r="Z7" s="222" t="s">
        <v>66</v>
      </c>
      <c r="AA7" s="222" t="s">
        <v>67</v>
      </c>
      <c r="AB7" s="251" t="s">
        <v>68</v>
      </c>
      <c r="AC7" s="222" t="s">
        <v>69</v>
      </c>
      <c r="AD7" s="251" t="s">
        <v>70</v>
      </c>
      <c r="AE7" s="222" t="s">
        <v>71</v>
      </c>
      <c r="AF7" s="222" t="s">
        <v>72</v>
      </c>
      <c r="AG7" s="222" t="s">
        <v>73</v>
      </c>
      <c r="AH7" s="222" t="s">
        <v>74</v>
      </c>
      <c r="AI7" s="222" t="s">
        <v>75</v>
      </c>
      <c r="AJ7" s="222" t="s">
        <v>76</v>
      </c>
      <c r="AK7" s="222" t="s">
        <v>77</v>
      </c>
      <c r="AL7" s="222" t="s">
        <v>78</v>
      </c>
      <c r="AM7" s="222" t="s">
        <v>79</v>
      </c>
      <c r="AN7" s="222" t="s">
        <v>80</v>
      </c>
      <c r="AO7" s="222" t="s">
        <v>81</v>
      </c>
      <c r="AP7" s="222" t="s">
        <v>82</v>
      </c>
      <c r="AQ7" s="222" t="s">
        <v>83</v>
      </c>
      <c r="AR7" s="222" t="s">
        <v>84</v>
      </c>
      <c r="AS7" s="222" t="s">
        <v>79</v>
      </c>
      <c r="AT7" s="222" t="s">
        <v>78</v>
      </c>
      <c r="AU7" s="222" t="s">
        <v>85</v>
      </c>
      <c r="AV7" s="222" t="s">
        <v>80</v>
      </c>
      <c r="AW7" s="222" t="s">
        <v>86</v>
      </c>
      <c r="AX7" s="222" t="s">
        <v>87</v>
      </c>
      <c r="AY7" s="222" t="s">
        <v>88</v>
      </c>
      <c r="AZ7" s="222" t="s">
        <v>89</v>
      </c>
    </row>
    <row r="8" ht="50" customHeight="1" spans="1:52">
      <c r="A8" s="222">
        <v>2</v>
      </c>
      <c r="B8" s="223" t="s">
        <v>90</v>
      </c>
      <c r="C8" s="224" t="s">
        <v>57</v>
      </c>
      <c r="D8" s="225" t="s">
        <v>91</v>
      </c>
      <c r="E8" s="222" t="s">
        <v>59</v>
      </c>
      <c r="F8" s="222" t="s">
        <v>60</v>
      </c>
      <c r="G8" s="222" t="s">
        <v>61</v>
      </c>
      <c r="H8" s="222" t="s">
        <v>92</v>
      </c>
      <c r="I8" s="222">
        <v>38000</v>
      </c>
      <c r="J8" s="222">
        <v>8000</v>
      </c>
      <c r="K8" s="222">
        <v>0</v>
      </c>
      <c r="L8" s="222">
        <v>30000</v>
      </c>
      <c r="M8" s="222">
        <v>8500</v>
      </c>
      <c r="N8" s="222">
        <v>2500</v>
      </c>
      <c r="O8" s="222">
        <v>0</v>
      </c>
      <c r="P8" s="222">
        <v>6000</v>
      </c>
      <c r="Q8" s="222">
        <v>0</v>
      </c>
      <c r="R8" s="246">
        <v>1300</v>
      </c>
      <c r="S8" s="247">
        <v>1400</v>
      </c>
      <c r="T8" s="222">
        <v>400</v>
      </c>
      <c r="U8" s="222">
        <v>0</v>
      </c>
      <c r="V8" s="222">
        <v>1000</v>
      </c>
      <c r="W8" s="222" t="s">
        <v>93</v>
      </c>
      <c r="X8" s="222" t="s">
        <v>94</v>
      </c>
      <c r="Y8" s="251" t="s">
        <v>95</v>
      </c>
      <c r="Z8" s="222" t="s">
        <v>96</v>
      </c>
      <c r="AA8" s="222" t="s">
        <v>91</v>
      </c>
      <c r="AB8" s="251" t="s">
        <v>97</v>
      </c>
      <c r="AC8" s="222" t="s">
        <v>98</v>
      </c>
      <c r="AD8" s="251" t="s">
        <v>99</v>
      </c>
      <c r="AE8" s="222" t="s">
        <v>100</v>
      </c>
      <c r="AF8" s="222" t="s">
        <v>101</v>
      </c>
      <c r="AG8" s="222" t="s">
        <v>102</v>
      </c>
      <c r="AH8" s="222" t="s">
        <v>103</v>
      </c>
      <c r="AI8" s="222" t="s">
        <v>104</v>
      </c>
      <c r="AJ8" s="222" t="s">
        <v>105</v>
      </c>
      <c r="AK8" s="222" t="s">
        <v>106</v>
      </c>
      <c r="AL8" s="222" t="s">
        <v>107</v>
      </c>
      <c r="AM8" s="222" t="s">
        <v>108</v>
      </c>
      <c r="AN8" s="222" t="s">
        <v>109</v>
      </c>
      <c r="AO8" s="222" t="s">
        <v>110</v>
      </c>
      <c r="AP8" s="222" t="s">
        <v>111</v>
      </c>
      <c r="AQ8" s="222" t="s">
        <v>112</v>
      </c>
      <c r="AR8" s="222" t="s">
        <v>112</v>
      </c>
      <c r="AS8" s="222" t="s">
        <v>113</v>
      </c>
      <c r="AT8" s="222" t="s">
        <v>107</v>
      </c>
      <c r="AU8" s="222" t="s">
        <v>114</v>
      </c>
      <c r="AV8" s="222" t="s">
        <v>115</v>
      </c>
      <c r="AW8" s="222" t="s">
        <v>116</v>
      </c>
      <c r="AX8" s="222" t="s">
        <v>107</v>
      </c>
      <c r="AY8" s="222" t="s">
        <v>117</v>
      </c>
      <c r="AZ8" s="222" t="s">
        <v>118</v>
      </c>
    </row>
    <row r="9" ht="50" customHeight="1" spans="1:52">
      <c r="A9" s="222">
        <v>3</v>
      </c>
      <c r="B9" s="223" t="s">
        <v>119</v>
      </c>
      <c r="C9" s="224" t="s">
        <v>57</v>
      </c>
      <c r="D9" s="225" t="s">
        <v>91</v>
      </c>
      <c r="E9" s="222" t="s">
        <v>59</v>
      </c>
      <c r="F9" s="222" t="s">
        <v>60</v>
      </c>
      <c r="G9" s="222" t="s">
        <v>61</v>
      </c>
      <c r="H9" s="222" t="s">
        <v>120</v>
      </c>
      <c r="I9" s="222">
        <v>45000</v>
      </c>
      <c r="J9" s="222">
        <v>33600</v>
      </c>
      <c r="K9" s="222">
        <v>6400</v>
      </c>
      <c r="L9" s="222">
        <v>5000</v>
      </c>
      <c r="M9" s="222">
        <v>2000</v>
      </c>
      <c r="N9" s="222">
        <v>2000</v>
      </c>
      <c r="O9" s="222">
        <v>0</v>
      </c>
      <c r="P9" s="222">
        <v>0</v>
      </c>
      <c r="Q9" s="222">
        <v>0</v>
      </c>
      <c r="R9" s="246">
        <v>200</v>
      </c>
      <c r="S9" s="247">
        <v>200</v>
      </c>
      <c r="T9" s="222">
        <v>200</v>
      </c>
      <c r="U9" s="222">
        <v>0</v>
      </c>
      <c r="V9" s="222">
        <v>0</v>
      </c>
      <c r="W9" s="222" t="s">
        <v>121</v>
      </c>
      <c r="X9" s="222" t="s">
        <v>122</v>
      </c>
      <c r="Y9" s="251" t="s">
        <v>123</v>
      </c>
      <c r="Z9" s="222" t="s">
        <v>96</v>
      </c>
      <c r="AA9" s="222" t="s">
        <v>67</v>
      </c>
      <c r="AB9" s="251" t="s">
        <v>124</v>
      </c>
      <c r="AC9" s="222" t="s">
        <v>69</v>
      </c>
      <c r="AD9" s="251" t="s">
        <v>125</v>
      </c>
      <c r="AE9" s="222" t="s">
        <v>126</v>
      </c>
      <c r="AF9" s="222" t="s">
        <v>126</v>
      </c>
      <c r="AG9" s="222" t="s">
        <v>73</v>
      </c>
      <c r="AH9" s="222" t="s">
        <v>127</v>
      </c>
      <c r="AI9" s="222" t="s">
        <v>128</v>
      </c>
      <c r="AJ9" s="222" t="s">
        <v>129</v>
      </c>
      <c r="AK9" s="222" t="s">
        <v>130</v>
      </c>
      <c r="AL9" s="222" t="s">
        <v>107</v>
      </c>
      <c r="AM9" s="222" t="s">
        <v>131</v>
      </c>
      <c r="AN9" s="222" t="s">
        <v>132</v>
      </c>
      <c r="AO9" s="222" t="s">
        <v>133</v>
      </c>
      <c r="AP9" s="222" t="s">
        <v>133</v>
      </c>
      <c r="AQ9" s="222" t="s">
        <v>134</v>
      </c>
      <c r="AR9" s="222" t="s">
        <v>135</v>
      </c>
      <c r="AS9" s="222" t="s">
        <v>136</v>
      </c>
      <c r="AT9" s="222" t="s">
        <v>137</v>
      </c>
      <c r="AU9" s="222" t="s">
        <v>138</v>
      </c>
      <c r="AV9" s="222" t="s">
        <v>139</v>
      </c>
      <c r="AW9" s="222" t="s">
        <v>131</v>
      </c>
      <c r="AX9" s="222" t="s">
        <v>107</v>
      </c>
      <c r="AY9" s="222" t="s">
        <v>140</v>
      </c>
      <c r="AZ9" s="222" t="s">
        <v>132</v>
      </c>
    </row>
    <row r="10" ht="50" customHeight="1" spans="1:52">
      <c r="A10" s="222">
        <v>4</v>
      </c>
      <c r="B10" s="226" t="s">
        <v>141</v>
      </c>
      <c r="C10" s="224" t="s">
        <v>57</v>
      </c>
      <c r="D10" s="225" t="s">
        <v>58</v>
      </c>
      <c r="E10" s="222" t="s">
        <v>59</v>
      </c>
      <c r="F10" s="222" t="s">
        <v>142</v>
      </c>
      <c r="G10" s="222" t="s">
        <v>61</v>
      </c>
      <c r="H10" s="222" t="s">
        <v>143</v>
      </c>
      <c r="I10" s="222">
        <v>213394</v>
      </c>
      <c r="J10" s="222">
        <v>71971</v>
      </c>
      <c r="K10" s="222">
        <v>141423</v>
      </c>
      <c r="L10" s="222">
        <v>0</v>
      </c>
      <c r="M10" s="222">
        <v>20000</v>
      </c>
      <c r="N10" s="222">
        <v>20000</v>
      </c>
      <c r="O10" s="222">
        <v>0</v>
      </c>
      <c r="P10" s="222">
        <v>0</v>
      </c>
      <c r="Q10" s="222">
        <v>286011</v>
      </c>
      <c r="R10" s="246">
        <v>7300</v>
      </c>
      <c r="S10" s="247">
        <v>7300</v>
      </c>
      <c r="T10" s="222">
        <v>7300</v>
      </c>
      <c r="U10" s="222">
        <v>0</v>
      </c>
      <c r="V10" s="222">
        <v>0</v>
      </c>
      <c r="W10" s="222" t="s">
        <v>121</v>
      </c>
      <c r="X10" s="222" t="s">
        <v>144</v>
      </c>
      <c r="Y10" s="251" t="s">
        <v>145</v>
      </c>
      <c r="Z10" s="222" t="s">
        <v>96</v>
      </c>
      <c r="AA10" s="222" t="s">
        <v>67</v>
      </c>
      <c r="AB10" s="251" t="s">
        <v>146</v>
      </c>
      <c r="AC10" s="222" t="s">
        <v>69</v>
      </c>
      <c r="AD10" s="251" t="s">
        <v>147</v>
      </c>
      <c r="AE10" s="222" t="s">
        <v>148</v>
      </c>
      <c r="AF10" s="222" t="s">
        <v>148</v>
      </c>
      <c r="AG10" s="222" t="s">
        <v>73</v>
      </c>
      <c r="AH10" s="222" t="s">
        <v>149</v>
      </c>
      <c r="AI10" s="222" t="s">
        <v>150</v>
      </c>
      <c r="AJ10" s="222" t="s">
        <v>151</v>
      </c>
      <c r="AK10" s="222" t="s">
        <v>152</v>
      </c>
      <c r="AL10" s="222" t="s">
        <v>107</v>
      </c>
      <c r="AM10" s="222" t="s">
        <v>116</v>
      </c>
      <c r="AN10" s="222" t="s">
        <v>118</v>
      </c>
      <c r="AO10" s="222" t="s">
        <v>133</v>
      </c>
      <c r="AP10" s="222" t="s">
        <v>153</v>
      </c>
      <c r="AQ10" s="222" t="s">
        <v>154</v>
      </c>
      <c r="AR10" s="222" t="s">
        <v>84</v>
      </c>
      <c r="AS10" s="222" t="s">
        <v>113</v>
      </c>
      <c r="AT10" s="222" t="s">
        <v>107</v>
      </c>
      <c r="AU10" s="222" t="s">
        <v>114</v>
      </c>
      <c r="AV10" s="222" t="s">
        <v>115</v>
      </c>
      <c r="AW10" s="222" t="s">
        <v>155</v>
      </c>
      <c r="AX10" s="222" t="s">
        <v>107</v>
      </c>
      <c r="AY10" s="222" t="s">
        <v>140</v>
      </c>
      <c r="AZ10" s="222" t="s">
        <v>156</v>
      </c>
    </row>
    <row r="11" ht="50" customHeight="1" spans="1:52">
      <c r="A11" s="222">
        <v>5</v>
      </c>
      <c r="B11" s="226" t="s">
        <v>157</v>
      </c>
      <c r="C11" s="224" t="s">
        <v>57</v>
      </c>
      <c r="D11" s="225" t="s">
        <v>58</v>
      </c>
      <c r="E11" s="222" t="s">
        <v>59</v>
      </c>
      <c r="F11" s="222" t="s">
        <v>142</v>
      </c>
      <c r="G11" s="222" t="s">
        <v>61</v>
      </c>
      <c r="H11" s="222" t="s">
        <v>158</v>
      </c>
      <c r="I11" s="222">
        <v>533998</v>
      </c>
      <c r="J11" s="222">
        <v>173676</v>
      </c>
      <c r="K11" s="222">
        <v>360322</v>
      </c>
      <c r="L11" s="222">
        <v>0</v>
      </c>
      <c r="M11" s="222">
        <v>68000</v>
      </c>
      <c r="N11" s="222">
        <v>28000</v>
      </c>
      <c r="O11" s="222">
        <v>40000</v>
      </c>
      <c r="P11" s="222">
        <v>0</v>
      </c>
      <c r="Q11" s="222">
        <v>183527</v>
      </c>
      <c r="R11" s="246">
        <v>26000</v>
      </c>
      <c r="S11" s="247">
        <v>97500</v>
      </c>
      <c r="T11" s="222">
        <v>24700</v>
      </c>
      <c r="U11" s="222">
        <v>72800</v>
      </c>
      <c r="V11" s="222">
        <v>0</v>
      </c>
      <c r="W11" s="222" t="s">
        <v>159</v>
      </c>
      <c r="X11" s="222" t="s">
        <v>160</v>
      </c>
      <c r="Y11" s="251" t="s">
        <v>161</v>
      </c>
      <c r="Z11" s="222" t="s">
        <v>96</v>
      </c>
      <c r="AA11" s="222" t="s">
        <v>67</v>
      </c>
      <c r="AB11" s="251" t="s">
        <v>162</v>
      </c>
      <c r="AC11" s="222" t="s">
        <v>163</v>
      </c>
      <c r="AD11" s="251" t="s">
        <v>147</v>
      </c>
      <c r="AE11" s="222" t="s">
        <v>164</v>
      </c>
      <c r="AF11" s="222" t="s">
        <v>164</v>
      </c>
      <c r="AG11" s="222" t="s">
        <v>73</v>
      </c>
      <c r="AH11" s="222" t="s">
        <v>103</v>
      </c>
      <c r="AI11" s="222" t="s">
        <v>150</v>
      </c>
      <c r="AJ11" s="222" t="s">
        <v>151</v>
      </c>
      <c r="AK11" s="222" t="s">
        <v>152</v>
      </c>
      <c r="AL11" s="222" t="s">
        <v>107</v>
      </c>
      <c r="AM11" s="222" t="s">
        <v>165</v>
      </c>
      <c r="AN11" s="222" t="s">
        <v>166</v>
      </c>
      <c r="AO11" s="222" t="s">
        <v>133</v>
      </c>
      <c r="AP11" s="222" t="s">
        <v>153</v>
      </c>
      <c r="AQ11" s="222" t="s">
        <v>167</v>
      </c>
      <c r="AR11" s="222" t="s">
        <v>168</v>
      </c>
      <c r="AS11" s="222" t="s">
        <v>113</v>
      </c>
      <c r="AT11" s="222" t="s">
        <v>107</v>
      </c>
      <c r="AU11" s="222" t="s">
        <v>114</v>
      </c>
      <c r="AV11" s="222" t="s">
        <v>115</v>
      </c>
      <c r="AW11" s="222" t="s">
        <v>169</v>
      </c>
      <c r="AX11" s="222" t="s">
        <v>107</v>
      </c>
      <c r="AY11" s="222" t="s">
        <v>140</v>
      </c>
      <c r="AZ11" s="222" t="s">
        <v>170</v>
      </c>
    </row>
    <row r="12" ht="50" customHeight="1" spans="1:52">
      <c r="A12" s="222">
        <v>6</v>
      </c>
      <c r="B12" s="223" t="s">
        <v>171</v>
      </c>
      <c r="C12" s="224" t="s">
        <v>57</v>
      </c>
      <c r="D12" s="225" t="s">
        <v>172</v>
      </c>
      <c r="E12" s="222" t="s">
        <v>59</v>
      </c>
      <c r="F12" s="222" t="s">
        <v>142</v>
      </c>
      <c r="G12" s="222" t="s">
        <v>61</v>
      </c>
      <c r="H12" s="222" t="s">
        <v>143</v>
      </c>
      <c r="I12" s="222">
        <v>398005</v>
      </c>
      <c r="J12" s="222">
        <v>105770</v>
      </c>
      <c r="K12" s="222">
        <v>292235</v>
      </c>
      <c r="L12" s="222">
        <v>0</v>
      </c>
      <c r="M12" s="222">
        <v>10000</v>
      </c>
      <c r="N12" s="222">
        <v>10000</v>
      </c>
      <c r="O12" s="222">
        <v>0</v>
      </c>
      <c r="P12" s="222">
        <v>0</v>
      </c>
      <c r="Q12" s="222">
        <v>362412</v>
      </c>
      <c r="R12" s="246">
        <v>7000</v>
      </c>
      <c r="S12" s="247">
        <v>15000</v>
      </c>
      <c r="T12" s="222">
        <v>15000</v>
      </c>
      <c r="U12" s="222">
        <v>0</v>
      </c>
      <c r="V12" s="222">
        <v>0</v>
      </c>
      <c r="W12" s="222" t="s">
        <v>173</v>
      </c>
      <c r="X12" s="222" t="s">
        <v>174</v>
      </c>
      <c r="Y12" s="252" t="s">
        <v>175</v>
      </c>
      <c r="Z12" s="222" t="s">
        <v>96</v>
      </c>
      <c r="AA12" s="222" t="s">
        <v>67</v>
      </c>
      <c r="AB12" s="251" t="s">
        <v>176</v>
      </c>
      <c r="AC12" s="222" t="s">
        <v>69</v>
      </c>
      <c r="AD12" s="251" t="s">
        <v>177</v>
      </c>
      <c r="AE12" s="222" t="s">
        <v>178</v>
      </c>
      <c r="AF12" s="222" t="s">
        <v>178</v>
      </c>
      <c r="AG12" s="222" t="s">
        <v>73</v>
      </c>
      <c r="AH12" s="222" t="s">
        <v>179</v>
      </c>
      <c r="AI12" s="222" t="s">
        <v>180</v>
      </c>
      <c r="AJ12" s="222" t="s">
        <v>181</v>
      </c>
      <c r="AK12" s="222" t="s">
        <v>182</v>
      </c>
      <c r="AL12" s="222" t="s">
        <v>112</v>
      </c>
      <c r="AM12" s="222" t="s">
        <v>112</v>
      </c>
      <c r="AN12" s="222" t="s">
        <v>182</v>
      </c>
      <c r="AO12" s="222" t="s">
        <v>81</v>
      </c>
      <c r="AP12" s="222" t="s">
        <v>81</v>
      </c>
      <c r="AQ12" s="222" t="s">
        <v>183</v>
      </c>
      <c r="AR12" s="222" t="s">
        <v>184</v>
      </c>
      <c r="AS12" s="222" t="s">
        <v>108</v>
      </c>
      <c r="AT12" s="222" t="s">
        <v>180</v>
      </c>
      <c r="AU12" s="222" t="s">
        <v>138</v>
      </c>
      <c r="AV12" s="222" t="s">
        <v>109</v>
      </c>
      <c r="AW12" s="222" t="s">
        <v>185</v>
      </c>
      <c r="AX12" s="222" t="s">
        <v>180</v>
      </c>
      <c r="AY12" s="222" t="s">
        <v>140</v>
      </c>
      <c r="AZ12" s="222" t="s">
        <v>186</v>
      </c>
    </row>
    <row r="13" ht="50" customHeight="1" spans="1:52">
      <c r="A13" s="222">
        <v>7</v>
      </c>
      <c r="B13" s="226" t="s">
        <v>187</v>
      </c>
      <c r="C13" s="224" t="s">
        <v>57</v>
      </c>
      <c r="D13" s="225" t="s">
        <v>188</v>
      </c>
      <c r="E13" s="222" t="s">
        <v>59</v>
      </c>
      <c r="F13" s="222" t="s">
        <v>142</v>
      </c>
      <c r="G13" s="222" t="s">
        <v>61</v>
      </c>
      <c r="H13" s="222" t="s">
        <v>189</v>
      </c>
      <c r="I13" s="222">
        <v>98603</v>
      </c>
      <c r="J13" s="222">
        <v>38603</v>
      </c>
      <c r="K13" s="222">
        <v>60000</v>
      </c>
      <c r="L13" s="222">
        <v>0</v>
      </c>
      <c r="M13" s="222">
        <v>9000</v>
      </c>
      <c r="N13" s="222">
        <v>9000</v>
      </c>
      <c r="O13" s="222">
        <v>0</v>
      </c>
      <c r="P13" s="222">
        <v>0</v>
      </c>
      <c r="Q13" s="222">
        <v>33680</v>
      </c>
      <c r="R13" s="246">
        <v>0</v>
      </c>
      <c r="S13" s="247">
        <v>250</v>
      </c>
      <c r="T13" s="222">
        <v>250</v>
      </c>
      <c r="U13" s="222">
        <v>0</v>
      </c>
      <c r="V13" s="222">
        <v>0</v>
      </c>
      <c r="W13" s="222" t="s">
        <v>190</v>
      </c>
      <c r="X13" s="222" t="s">
        <v>190</v>
      </c>
      <c r="Y13" s="251" t="s">
        <v>191</v>
      </c>
      <c r="Z13" s="222" t="s">
        <v>96</v>
      </c>
      <c r="AA13" s="222" t="s">
        <v>67</v>
      </c>
      <c r="AB13" s="251" t="s">
        <v>192</v>
      </c>
      <c r="AC13" s="222" t="s">
        <v>163</v>
      </c>
      <c r="AD13" s="251" t="s">
        <v>193</v>
      </c>
      <c r="AE13" s="222" t="s">
        <v>194</v>
      </c>
      <c r="AF13" s="222" t="s">
        <v>194</v>
      </c>
      <c r="AG13" s="222" t="s">
        <v>73</v>
      </c>
      <c r="AH13" s="222" t="s">
        <v>74</v>
      </c>
      <c r="AI13" s="222" t="s">
        <v>195</v>
      </c>
      <c r="AJ13" s="222" t="s">
        <v>196</v>
      </c>
      <c r="AK13" s="222" t="s">
        <v>197</v>
      </c>
      <c r="AL13" s="222" t="s">
        <v>107</v>
      </c>
      <c r="AM13" s="222" t="s">
        <v>108</v>
      </c>
      <c r="AN13" s="222" t="s">
        <v>109</v>
      </c>
      <c r="AO13" s="222" t="s">
        <v>112</v>
      </c>
      <c r="AP13" s="222" t="s">
        <v>112</v>
      </c>
      <c r="AQ13" s="222" t="s">
        <v>112</v>
      </c>
      <c r="AR13" s="222" t="s">
        <v>112</v>
      </c>
      <c r="AS13" s="222" t="s">
        <v>113</v>
      </c>
      <c r="AT13" s="222" t="s">
        <v>107</v>
      </c>
      <c r="AU13" s="222" t="s">
        <v>114</v>
      </c>
      <c r="AV13" s="222" t="s">
        <v>115</v>
      </c>
      <c r="AW13" s="222" t="s">
        <v>198</v>
      </c>
      <c r="AX13" s="222" t="s">
        <v>107</v>
      </c>
      <c r="AY13" s="222" t="s">
        <v>34</v>
      </c>
      <c r="AZ13" s="222" t="s">
        <v>199</v>
      </c>
    </row>
    <row r="14" ht="50" customHeight="1" spans="1:52">
      <c r="A14" s="222">
        <v>8</v>
      </c>
      <c r="B14" s="226" t="s">
        <v>200</v>
      </c>
      <c r="C14" s="224" t="s">
        <v>57</v>
      </c>
      <c r="D14" s="225" t="s">
        <v>188</v>
      </c>
      <c r="E14" s="222" t="s">
        <v>59</v>
      </c>
      <c r="F14" s="222" t="s">
        <v>142</v>
      </c>
      <c r="G14" s="222" t="s">
        <v>61</v>
      </c>
      <c r="H14" s="222" t="s">
        <v>201</v>
      </c>
      <c r="I14" s="222">
        <v>7307</v>
      </c>
      <c r="J14" s="222">
        <v>4807</v>
      </c>
      <c r="K14" s="222">
        <v>2500</v>
      </c>
      <c r="L14" s="222">
        <v>0</v>
      </c>
      <c r="M14" s="222">
        <v>4000</v>
      </c>
      <c r="N14" s="222">
        <v>2333</v>
      </c>
      <c r="O14" s="222">
        <v>1667</v>
      </c>
      <c r="P14" s="222">
        <v>0</v>
      </c>
      <c r="Q14" s="222">
        <v>0</v>
      </c>
      <c r="R14" s="248">
        <v>2800</v>
      </c>
      <c r="S14" s="248">
        <v>2988</v>
      </c>
      <c r="T14" s="248">
        <v>1321</v>
      </c>
      <c r="U14" s="248">
        <v>1667</v>
      </c>
      <c r="V14" s="248">
        <v>0</v>
      </c>
      <c r="W14" s="26" t="s">
        <v>202</v>
      </c>
      <c r="X14" s="26" t="s">
        <v>203</v>
      </c>
      <c r="Y14" s="223" t="s">
        <v>204</v>
      </c>
      <c r="Z14" s="222" t="s">
        <v>96</v>
      </c>
      <c r="AA14" s="222" t="s">
        <v>67</v>
      </c>
      <c r="AB14" s="251" t="s">
        <v>205</v>
      </c>
      <c r="AC14" s="222" t="s">
        <v>163</v>
      </c>
      <c r="AD14" s="251" t="s">
        <v>206</v>
      </c>
      <c r="AE14" s="222" t="s">
        <v>207</v>
      </c>
      <c r="AF14" s="222" t="s">
        <v>207</v>
      </c>
      <c r="AG14" s="222" t="s">
        <v>73</v>
      </c>
      <c r="AH14" s="222" t="s">
        <v>149</v>
      </c>
      <c r="AI14" s="222" t="s">
        <v>208</v>
      </c>
      <c r="AJ14" s="222" t="s">
        <v>209</v>
      </c>
      <c r="AK14" s="222" t="s">
        <v>210</v>
      </c>
      <c r="AL14" s="222" t="s">
        <v>211</v>
      </c>
      <c r="AM14" s="222" t="s">
        <v>212</v>
      </c>
      <c r="AN14" s="222" t="s">
        <v>213</v>
      </c>
      <c r="AO14" s="222" t="s">
        <v>133</v>
      </c>
      <c r="AP14" s="222" t="s">
        <v>214</v>
      </c>
      <c r="AQ14" s="222" t="s">
        <v>215</v>
      </c>
      <c r="AR14" s="222" t="s">
        <v>216</v>
      </c>
      <c r="AS14" s="222" t="s">
        <v>217</v>
      </c>
      <c r="AT14" s="222" t="s">
        <v>218</v>
      </c>
      <c r="AU14" s="222" t="s">
        <v>219</v>
      </c>
      <c r="AV14" s="222" t="s">
        <v>220</v>
      </c>
      <c r="AW14" s="222" t="s">
        <v>212</v>
      </c>
      <c r="AX14" s="222" t="s">
        <v>218</v>
      </c>
      <c r="AY14" s="222" t="s">
        <v>221</v>
      </c>
      <c r="AZ14" s="222" t="s">
        <v>213</v>
      </c>
    </row>
    <row r="15" ht="50" customHeight="1" spans="1:52">
      <c r="A15" s="222">
        <v>9</v>
      </c>
      <c r="B15" s="227" t="s">
        <v>222</v>
      </c>
      <c r="C15" s="222"/>
      <c r="D15" s="225" t="s">
        <v>223</v>
      </c>
      <c r="E15" s="222" t="s">
        <v>59</v>
      </c>
      <c r="F15" s="222" t="s">
        <v>142</v>
      </c>
      <c r="G15" s="222" t="s">
        <v>61</v>
      </c>
      <c r="H15" s="222" t="s">
        <v>224</v>
      </c>
      <c r="I15" s="222">
        <v>320654</v>
      </c>
      <c r="J15" s="222">
        <v>137354</v>
      </c>
      <c r="K15" s="222">
        <v>183300</v>
      </c>
      <c r="L15" s="222">
        <v>0</v>
      </c>
      <c r="M15" s="222">
        <v>34500</v>
      </c>
      <c r="N15" s="222">
        <v>20000</v>
      </c>
      <c r="O15" s="222">
        <v>14500</v>
      </c>
      <c r="P15" s="222">
        <v>0</v>
      </c>
      <c r="Q15" s="222">
        <v>261189</v>
      </c>
      <c r="R15" s="246">
        <v>13400</v>
      </c>
      <c r="S15" s="247">
        <v>19700</v>
      </c>
      <c r="T15" s="222">
        <v>13200</v>
      </c>
      <c r="U15" s="222">
        <v>6500</v>
      </c>
      <c r="V15" s="222">
        <v>0</v>
      </c>
      <c r="W15" s="222" t="s">
        <v>225</v>
      </c>
      <c r="X15" s="222" t="s">
        <v>226</v>
      </c>
      <c r="Y15" s="251" t="s">
        <v>227</v>
      </c>
      <c r="Z15" s="222" t="s">
        <v>228</v>
      </c>
      <c r="AA15" s="222" t="s">
        <v>67</v>
      </c>
      <c r="AB15" s="251" t="s">
        <v>229</v>
      </c>
      <c r="AC15" s="222" t="s">
        <v>163</v>
      </c>
      <c r="AD15" s="251" t="s">
        <v>230</v>
      </c>
      <c r="AE15" s="222" t="s">
        <v>231</v>
      </c>
      <c r="AF15" s="222" t="s">
        <v>231</v>
      </c>
      <c r="AG15" s="222" t="s">
        <v>73</v>
      </c>
      <c r="AH15" s="222" t="s">
        <v>149</v>
      </c>
      <c r="AI15" s="222" t="s">
        <v>78</v>
      </c>
      <c r="AJ15" s="222" t="s">
        <v>232</v>
      </c>
      <c r="AK15" s="222" t="s">
        <v>233</v>
      </c>
      <c r="AL15" s="222" t="s">
        <v>234</v>
      </c>
      <c r="AM15" s="222" t="s">
        <v>235</v>
      </c>
      <c r="AN15" s="222" t="s">
        <v>236</v>
      </c>
      <c r="AO15" s="222" t="s">
        <v>133</v>
      </c>
      <c r="AP15" s="222" t="s">
        <v>237</v>
      </c>
      <c r="AQ15" s="222" t="s">
        <v>238</v>
      </c>
      <c r="AR15" s="222" t="s">
        <v>239</v>
      </c>
      <c r="AS15" s="222" t="s">
        <v>240</v>
      </c>
      <c r="AT15" s="222" t="s">
        <v>234</v>
      </c>
      <c r="AU15" s="222" t="s">
        <v>85</v>
      </c>
      <c r="AV15" s="222" t="s">
        <v>241</v>
      </c>
      <c r="AW15" s="222" t="s">
        <v>235</v>
      </c>
      <c r="AX15" s="222" t="s">
        <v>234</v>
      </c>
      <c r="AY15" s="222" t="s">
        <v>34</v>
      </c>
      <c r="AZ15" s="222" t="s">
        <v>236</v>
      </c>
    </row>
    <row r="16" ht="50" customHeight="1" spans="1:52">
      <c r="A16" s="222">
        <v>10</v>
      </c>
      <c r="B16" s="223" t="s">
        <v>242</v>
      </c>
      <c r="C16" s="222"/>
      <c r="D16" s="225" t="s">
        <v>223</v>
      </c>
      <c r="E16" s="222" t="s">
        <v>59</v>
      </c>
      <c r="F16" s="222" t="s">
        <v>142</v>
      </c>
      <c r="G16" s="222" t="s">
        <v>61</v>
      </c>
      <c r="H16" s="222" t="s">
        <v>243</v>
      </c>
      <c r="I16" s="222">
        <v>92763</v>
      </c>
      <c r="J16" s="222">
        <v>57563</v>
      </c>
      <c r="K16" s="222">
        <v>35200</v>
      </c>
      <c r="L16" s="222">
        <v>0</v>
      </c>
      <c r="M16" s="222">
        <v>29000</v>
      </c>
      <c r="N16" s="222">
        <v>15000</v>
      </c>
      <c r="O16" s="222">
        <v>14000</v>
      </c>
      <c r="P16" s="222">
        <v>0</v>
      </c>
      <c r="Q16" s="222">
        <v>49000</v>
      </c>
      <c r="R16" s="246">
        <v>19200</v>
      </c>
      <c r="S16" s="247">
        <v>28350</v>
      </c>
      <c r="T16" s="222">
        <v>15850</v>
      </c>
      <c r="U16" s="222">
        <v>12500</v>
      </c>
      <c r="V16" s="222">
        <v>0</v>
      </c>
      <c r="W16" s="222" t="s">
        <v>244</v>
      </c>
      <c r="X16" s="222" t="s">
        <v>245</v>
      </c>
      <c r="Y16" s="251" t="s">
        <v>246</v>
      </c>
      <c r="Z16" s="222" t="s">
        <v>228</v>
      </c>
      <c r="AA16" s="222" t="s">
        <v>67</v>
      </c>
      <c r="AB16" s="251" t="s">
        <v>247</v>
      </c>
      <c r="AC16" s="222" t="s">
        <v>69</v>
      </c>
      <c r="AD16" s="251" t="s">
        <v>248</v>
      </c>
      <c r="AE16" s="222" t="s">
        <v>249</v>
      </c>
      <c r="AF16" s="222" t="s">
        <v>249</v>
      </c>
      <c r="AG16" s="222" t="s">
        <v>73</v>
      </c>
      <c r="AH16" s="222" t="s">
        <v>250</v>
      </c>
      <c r="AI16" s="222" t="s">
        <v>251</v>
      </c>
      <c r="AJ16" s="222" t="s">
        <v>252</v>
      </c>
      <c r="AK16" s="222" t="s">
        <v>253</v>
      </c>
      <c r="AL16" s="222" t="s">
        <v>254</v>
      </c>
      <c r="AM16" s="222" t="s">
        <v>252</v>
      </c>
      <c r="AN16" s="222" t="s">
        <v>253</v>
      </c>
      <c r="AO16" s="222" t="s">
        <v>255</v>
      </c>
      <c r="AP16" s="222" t="s">
        <v>237</v>
      </c>
      <c r="AQ16" s="222" t="s">
        <v>256</v>
      </c>
      <c r="AR16" s="222" t="s">
        <v>216</v>
      </c>
      <c r="AS16" s="222" t="s">
        <v>257</v>
      </c>
      <c r="AT16" s="222" t="s">
        <v>251</v>
      </c>
      <c r="AU16" s="222" t="s">
        <v>85</v>
      </c>
      <c r="AV16" s="222" t="s">
        <v>258</v>
      </c>
      <c r="AW16" s="222" t="s">
        <v>252</v>
      </c>
      <c r="AX16" s="222" t="s">
        <v>251</v>
      </c>
      <c r="AY16" s="222" t="s">
        <v>140</v>
      </c>
      <c r="AZ16" s="222" t="s">
        <v>253</v>
      </c>
    </row>
    <row r="17" ht="50" customHeight="1" spans="1:52">
      <c r="A17" s="222">
        <v>11</v>
      </c>
      <c r="B17" s="226" t="s">
        <v>259</v>
      </c>
      <c r="C17" s="222"/>
      <c r="D17" s="225" t="s">
        <v>223</v>
      </c>
      <c r="E17" s="222" t="s">
        <v>59</v>
      </c>
      <c r="F17" s="222" t="s">
        <v>142</v>
      </c>
      <c r="G17" s="222" t="s">
        <v>61</v>
      </c>
      <c r="H17" s="222" t="s">
        <v>243</v>
      </c>
      <c r="I17" s="222">
        <v>19675</v>
      </c>
      <c r="J17" s="222">
        <v>17150</v>
      </c>
      <c r="K17" s="222">
        <v>2525</v>
      </c>
      <c r="L17" s="222">
        <v>0</v>
      </c>
      <c r="M17" s="222">
        <v>2745</v>
      </c>
      <c r="N17" s="222">
        <v>2745</v>
      </c>
      <c r="O17" s="222">
        <v>0</v>
      </c>
      <c r="P17" s="222">
        <v>0</v>
      </c>
      <c r="Q17" s="222">
        <v>10107</v>
      </c>
      <c r="R17" s="246">
        <v>1700</v>
      </c>
      <c r="S17" s="247">
        <v>1700</v>
      </c>
      <c r="T17" s="222">
        <v>1700</v>
      </c>
      <c r="U17" s="222">
        <v>0</v>
      </c>
      <c r="V17" s="222">
        <v>0</v>
      </c>
      <c r="W17" s="222" t="s">
        <v>121</v>
      </c>
      <c r="X17" s="222" t="s">
        <v>260</v>
      </c>
      <c r="Y17" s="253" t="s">
        <v>261</v>
      </c>
      <c r="Z17" s="222" t="s">
        <v>66</v>
      </c>
      <c r="AA17" s="222" t="s">
        <v>67</v>
      </c>
      <c r="AB17" s="251" t="s">
        <v>262</v>
      </c>
      <c r="AC17" s="222" t="s">
        <v>163</v>
      </c>
      <c r="AD17" s="251" t="s">
        <v>263</v>
      </c>
      <c r="AE17" s="222" t="s">
        <v>264</v>
      </c>
      <c r="AF17" s="222" t="s">
        <v>264</v>
      </c>
      <c r="AG17" s="222" t="s">
        <v>73</v>
      </c>
      <c r="AH17" s="222" t="s">
        <v>149</v>
      </c>
      <c r="AI17" s="222" t="s">
        <v>265</v>
      </c>
      <c r="AJ17" s="222" t="s">
        <v>266</v>
      </c>
      <c r="AK17" s="222" t="s">
        <v>267</v>
      </c>
      <c r="AL17" s="222" t="s">
        <v>268</v>
      </c>
      <c r="AM17" s="222" t="s">
        <v>269</v>
      </c>
      <c r="AN17" s="222" t="s">
        <v>270</v>
      </c>
      <c r="AO17" s="222" t="s">
        <v>271</v>
      </c>
      <c r="AP17" s="222" t="s">
        <v>272</v>
      </c>
      <c r="AQ17" s="222" t="s">
        <v>273</v>
      </c>
      <c r="AR17" s="222" t="s">
        <v>274</v>
      </c>
      <c r="AS17" s="222" t="s">
        <v>275</v>
      </c>
      <c r="AT17" s="222" t="s">
        <v>265</v>
      </c>
      <c r="AU17" s="222" t="s">
        <v>276</v>
      </c>
      <c r="AV17" s="222" t="s">
        <v>277</v>
      </c>
      <c r="AW17" s="222" t="s">
        <v>269</v>
      </c>
      <c r="AX17" s="222" t="s">
        <v>268</v>
      </c>
      <c r="AY17" s="222" t="s">
        <v>278</v>
      </c>
      <c r="AZ17" s="222" t="s">
        <v>270</v>
      </c>
    </row>
    <row r="18" ht="50" customHeight="1" spans="1:52">
      <c r="A18" s="222">
        <v>12</v>
      </c>
      <c r="B18" s="223" t="s">
        <v>279</v>
      </c>
      <c r="C18" s="222"/>
      <c r="D18" s="225" t="s">
        <v>223</v>
      </c>
      <c r="E18" s="222" t="s">
        <v>59</v>
      </c>
      <c r="F18" s="222" t="s">
        <v>142</v>
      </c>
      <c r="G18" s="222" t="s">
        <v>61</v>
      </c>
      <c r="H18" s="222" t="s">
        <v>143</v>
      </c>
      <c r="I18" s="222">
        <v>21008</v>
      </c>
      <c r="J18" s="222">
        <v>20871</v>
      </c>
      <c r="K18" s="222">
        <v>137</v>
      </c>
      <c r="L18" s="222">
        <v>0</v>
      </c>
      <c r="M18" s="222">
        <v>1600</v>
      </c>
      <c r="N18" s="222">
        <v>1600</v>
      </c>
      <c r="O18" s="222">
        <v>0</v>
      </c>
      <c r="P18" s="222">
        <v>0</v>
      </c>
      <c r="Q18" s="222">
        <v>13000</v>
      </c>
      <c r="R18" s="246">
        <v>1300</v>
      </c>
      <c r="S18" s="247">
        <v>1307</v>
      </c>
      <c r="T18" s="222">
        <v>1307</v>
      </c>
      <c r="U18" s="222">
        <v>0</v>
      </c>
      <c r="V18" s="222">
        <v>0</v>
      </c>
      <c r="W18" s="222" t="s">
        <v>280</v>
      </c>
      <c r="X18" s="222" t="s">
        <v>281</v>
      </c>
      <c r="Y18" s="251" t="s">
        <v>282</v>
      </c>
      <c r="Z18" s="222" t="s">
        <v>66</v>
      </c>
      <c r="AA18" s="222" t="s">
        <v>67</v>
      </c>
      <c r="AB18" s="251" t="s">
        <v>283</v>
      </c>
      <c r="AC18" s="222" t="s">
        <v>284</v>
      </c>
      <c r="AD18" s="251" t="s">
        <v>285</v>
      </c>
      <c r="AE18" s="222" t="s">
        <v>286</v>
      </c>
      <c r="AF18" s="222" t="s">
        <v>286</v>
      </c>
      <c r="AG18" s="222" t="s">
        <v>73</v>
      </c>
      <c r="AH18" s="222" t="s">
        <v>149</v>
      </c>
      <c r="AI18" s="222" t="s">
        <v>287</v>
      </c>
      <c r="AJ18" s="222" t="s">
        <v>288</v>
      </c>
      <c r="AK18" s="222" t="s">
        <v>289</v>
      </c>
      <c r="AL18" s="222" t="s">
        <v>290</v>
      </c>
      <c r="AM18" s="222" t="s">
        <v>291</v>
      </c>
      <c r="AN18" s="222" t="s">
        <v>292</v>
      </c>
      <c r="AO18" s="222" t="s">
        <v>293</v>
      </c>
      <c r="AP18" s="222" t="s">
        <v>294</v>
      </c>
      <c r="AQ18" s="222" t="s">
        <v>295</v>
      </c>
      <c r="AR18" s="222" t="s">
        <v>296</v>
      </c>
      <c r="AS18" s="222" t="s">
        <v>297</v>
      </c>
      <c r="AT18" s="222" t="s">
        <v>287</v>
      </c>
      <c r="AU18" s="222" t="s">
        <v>34</v>
      </c>
      <c r="AV18" s="222" t="s">
        <v>298</v>
      </c>
      <c r="AW18" s="222" t="s">
        <v>288</v>
      </c>
      <c r="AX18" s="222" t="s">
        <v>287</v>
      </c>
      <c r="AY18" s="222" t="s">
        <v>299</v>
      </c>
      <c r="AZ18" s="222" t="s">
        <v>289</v>
      </c>
    </row>
    <row r="19" ht="50" customHeight="1" spans="1:52">
      <c r="A19" s="222">
        <v>13</v>
      </c>
      <c r="B19" s="226" t="s">
        <v>300</v>
      </c>
      <c r="C19" s="222"/>
      <c r="D19" s="225" t="s">
        <v>223</v>
      </c>
      <c r="E19" s="222" t="s">
        <v>59</v>
      </c>
      <c r="F19" s="222" t="s">
        <v>142</v>
      </c>
      <c r="G19" s="222" t="s">
        <v>61</v>
      </c>
      <c r="H19" s="222" t="s">
        <v>243</v>
      </c>
      <c r="I19" s="222">
        <v>22721</v>
      </c>
      <c r="J19" s="222">
        <v>9416</v>
      </c>
      <c r="K19" s="222">
        <v>13305</v>
      </c>
      <c r="L19" s="222">
        <v>0</v>
      </c>
      <c r="M19" s="222">
        <v>4200</v>
      </c>
      <c r="N19" s="222">
        <v>4200</v>
      </c>
      <c r="O19" s="222">
        <v>0</v>
      </c>
      <c r="P19" s="222">
        <v>0</v>
      </c>
      <c r="Q19" s="222">
        <v>16070</v>
      </c>
      <c r="R19" s="246">
        <v>1771</v>
      </c>
      <c r="S19" s="247">
        <v>1856</v>
      </c>
      <c r="T19" s="222">
        <v>1856</v>
      </c>
      <c r="U19" s="222">
        <v>0</v>
      </c>
      <c r="V19" s="222">
        <v>0</v>
      </c>
      <c r="W19" s="222" t="s">
        <v>301</v>
      </c>
      <c r="X19" s="222" t="s">
        <v>302</v>
      </c>
      <c r="Y19" s="251" t="s">
        <v>303</v>
      </c>
      <c r="Z19" s="222" t="s">
        <v>66</v>
      </c>
      <c r="AA19" s="222" t="s">
        <v>67</v>
      </c>
      <c r="AB19" s="251" t="s">
        <v>304</v>
      </c>
      <c r="AC19" s="222" t="s">
        <v>163</v>
      </c>
      <c r="AD19" s="251" t="s">
        <v>305</v>
      </c>
      <c r="AE19" s="222" t="s">
        <v>164</v>
      </c>
      <c r="AF19" s="222" t="s">
        <v>164</v>
      </c>
      <c r="AG19" s="222" t="s">
        <v>73</v>
      </c>
      <c r="AH19" s="222" t="s">
        <v>149</v>
      </c>
      <c r="AI19" s="222" t="s">
        <v>195</v>
      </c>
      <c r="AJ19" s="222" t="s">
        <v>306</v>
      </c>
      <c r="AK19" s="222" t="s">
        <v>307</v>
      </c>
      <c r="AL19" s="222" t="s">
        <v>268</v>
      </c>
      <c r="AM19" s="222" t="s">
        <v>308</v>
      </c>
      <c r="AN19" s="222" t="s">
        <v>309</v>
      </c>
      <c r="AO19" s="222" t="s">
        <v>310</v>
      </c>
      <c r="AP19" s="222" t="s">
        <v>237</v>
      </c>
      <c r="AQ19" s="222" t="s">
        <v>311</v>
      </c>
      <c r="AR19" s="222" t="s">
        <v>312</v>
      </c>
      <c r="AS19" s="222" t="s">
        <v>313</v>
      </c>
      <c r="AT19" s="222" t="s">
        <v>195</v>
      </c>
      <c r="AU19" s="222" t="s">
        <v>140</v>
      </c>
      <c r="AV19" s="222" t="s">
        <v>314</v>
      </c>
      <c r="AW19" s="222" t="s">
        <v>315</v>
      </c>
      <c r="AX19" s="222" t="s">
        <v>311</v>
      </c>
      <c r="AY19" s="222" t="s">
        <v>140</v>
      </c>
      <c r="AZ19" s="222" t="s">
        <v>316</v>
      </c>
    </row>
    <row r="20" ht="50" customHeight="1" spans="1:52">
      <c r="A20" s="222">
        <v>14</v>
      </c>
      <c r="B20" s="226" t="s">
        <v>317</v>
      </c>
      <c r="C20" s="222"/>
      <c r="D20" s="225" t="s">
        <v>58</v>
      </c>
      <c r="E20" s="222" t="s">
        <v>59</v>
      </c>
      <c r="F20" s="222" t="s">
        <v>142</v>
      </c>
      <c r="G20" s="222" t="s">
        <v>61</v>
      </c>
      <c r="H20" s="222" t="s">
        <v>62</v>
      </c>
      <c r="I20" s="222">
        <v>180152</v>
      </c>
      <c r="J20" s="222">
        <v>54352</v>
      </c>
      <c r="K20" s="222">
        <v>125800</v>
      </c>
      <c r="L20" s="222">
        <v>0</v>
      </c>
      <c r="M20" s="222">
        <v>10000</v>
      </c>
      <c r="N20" s="222">
        <v>10000</v>
      </c>
      <c r="O20" s="222">
        <v>0</v>
      </c>
      <c r="P20" s="222">
        <v>0</v>
      </c>
      <c r="Q20" s="222">
        <v>144815</v>
      </c>
      <c r="R20" s="246">
        <v>1700</v>
      </c>
      <c r="S20" s="247">
        <v>3001</v>
      </c>
      <c r="T20" s="222">
        <v>3001</v>
      </c>
      <c r="U20" s="222">
        <v>0</v>
      </c>
      <c r="V20" s="222">
        <v>0</v>
      </c>
      <c r="W20" s="222" t="s">
        <v>318</v>
      </c>
      <c r="X20" s="222" t="s">
        <v>319</v>
      </c>
      <c r="Y20" s="251" t="s">
        <v>320</v>
      </c>
      <c r="Z20" s="222" t="s">
        <v>96</v>
      </c>
      <c r="AA20" s="222" t="s">
        <v>67</v>
      </c>
      <c r="AB20" s="251" t="s">
        <v>321</v>
      </c>
      <c r="AC20" s="222" t="s">
        <v>163</v>
      </c>
      <c r="AD20" s="251" t="s">
        <v>322</v>
      </c>
      <c r="AE20" s="222" t="s">
        <v>323</v>
      </c>
      <c r="AF20" s="222" t="s">
        <v>323</v>
      </c>
      <c r="AG20" s="222" t="s">
        <v>73</v>
      </c>
      <c r="AH20" s="222" t="s">
        <v>324</v>
      </c>
      <c r="AI20" s="222" t="s">
        <v>325</v>
      </c>
      <c r="AJ20" s="222" t="s">
        <v>326</v>
      </c>
      <c r="AK20" s="222" t="s">
        <v>327</v>
      </c>
      <c r="AL20" s="222" t="s">
        <v>328</v>
      </c>
      <c r="AM20" s="222" t="s">
        <v>329</v>
      </c>
      <c r="AN20" s="222" t="s">
        <v>330</v>
      </c>
      <c r="AO20" s="222" t="s">
        <v>133</v>
      </c>
      <c r="AP20" s="222" t="s">
        <v>331</v>
      </c>
      <c r="AQ20" s="222" t="s">
        <v>311</v>
      </c>
      <c r="AR20" s="222" t="s">
        <v>84</v>
      </c>
      <c r="AS20" s="222" t="s">
        <v>332</v>
      </c>
      <c r="AT20" s="222" t="s">
        <v>333</v>
      </c>
      <c r="AU20" s="222" t="s">
        <v>334</v>
      </c>
      <c r="AV20" s="222" t="s">
        <v>335</v>
      </c>
      <c r="AW20" s="222" t="s">
        <v>336</v>
      </c>
      <c r="AX20" s="222" t="s">
        <v>333</v>
      </c>
      <c r="AY20" s="222" t="s">
        <v>140</v>
      </c>
      <c r="AZ20" s="222" t="s">
        <v>337</v>
      </c>
    </row>
    <row r="21" ht="50" customHeight="1" spans="1:52">
      <c r="A21" s="222">
        <v>15</v>
      </c>
      <c r="B21" s="226" t="s">
        <v>338</v>
      </c>
      <c r="C21" s="222"/>
      <c r="D21" s="225" t="s">
        <v>58</v>
      </c>
      <c r="E21" s="222" t="s">
        <v>59</v>
      </c>
      <c r="F21" s="222" t="s">
        <v>142</v>
      </c>
      <c r="G21" s="222" t="s">
        <v>61</v>
      </c>
      <c r="H21" s="222" t="s">
        <v>189</v>
      </c>
      <c r="I21" s="222">
        <v>15586</v>
      </c>
      <c r="J21" s="222">
        <v>14086</v>
      </c>
      <c r="K21" s="222">
        <v>1500</v>
      </c>
      <c r="L21" s="222">
        <v>0</v>
      </c>
      <c r="M21" s="222">
        <v>4000</v>
      </c>
      <c r="N21" s="222">
        <v>4000</v>
      </c>
      <c r="O21" s="222">
        <v>0</v>
      </c>
      <c r="P21" s="222">
        <v>0</v>
      </c>
      <c r="Q21" s="222">
        <v>2408</v>
      </c>
      <c r="R21" s="246">
        <v>1300</v>
      </c>
      <c r="S21" s="247">
        <v>1636</v>
      </c>
      <c r="T21" s="222">
        <v>1636</v>
      </c>
      <c r="U21" s="222">
        <v>0</v>
      </c>
      <c r="V21" s="222">
        <v>0</v>
      </c>
      <c r="W21" s="222" t="s">
        <v>339</v>
      </c>
      <c r="X21" s="222" t="s">
        <v>340</v>
      </c>
      <c r="Y21" s="251" t="s">
        <v>341</v>
      </c>
      <c r="Z21" s="222" t="s">
        <v>96</v>
      </c>
      <c r="AA21" s="222" t="s">
        <v>67</v>
      </c>
      <c r="AB21" s="251" t="s">
        <v>342</v>
      </c>
      <c r="AC21" s="222" t="s">
        <v>163</v>
      </c>
      <c r="AD21" s="251" t="s">
        <v>343</v>
      </c>
      <c r="AE21" s="222" t="s">
        <v>344</v>
      </c>
      <c r="AF21" s="222" t="s">
        <v>344</v>
      </c>
      <c r="AG21" s="222" t="s">
        <v>73</v>
      </c>
      <c r="AH21" s="222" t="s">
        <v>345</v>
      </c>
      <c r="AI21" s="222" t="s">
        <v>325</v>
      </c>
      <c r="AJ21" s="222" t="s">
        <v>346</v>
      </c>
      <c r="AK21" s="222" t="s">
        <v>347</v>
      </c>
      <c r="AL21" s="222" t="s">
        <v>333</v>
      </c>
      <c r="AM21" s="222" t="s">
        <v>348</v>
      </c>
      <c r="AN21" s="222" t="s">
        <v>349</v>
      </c>
      <c r="AO21" s="222" t="s">
        <v>350</v>
      </c>
      <c r="AP21" s="222" t="s">
        <v>351</v>
      </c>
      <c r="AQ21" s="222" t="s">
        <v>112</v>
      </c>
      <c r="AR21" s="222" t="s">
        <v>112</v>
      </c>
      <c r="AS21" s="222" t="s">
        <v>346</v>
      </c>
      <c r="AT21" s="222" t="s">
        <v>347</v>
      </c>
      <c r="AU21" s="222" t="s">
        <v>34</v>
      </c>
      <c r="AV21" s="222" t="s">
        <v>352</v>
      </c>
      <c r="AW21" s="222" t="s">
        <v>348</v>
      </c>
      <c r="AX21" s="222" t="s">
        <v>349</v>
      </c>
      <c r="AY21" s="222" t="s">
        <v>140</v>
      </c>
      <c r="AZ21" s="222" t="s">
        <v>349</v>
      </c>
    </row>
    <row r="22" ht="50" customHeight="1" spans="1:52">
      <c r="A22" s="222">
        <v>16</v>
      </c>
      <c r="B22" s="226" t="s">
        <v>353</v>
      </c>
      <c r="C22" s="222"/>
      <c r="D22" s="225" t="s">
        <v>58</v>
      </c>
      <c r="E22" s="222" t="s">
        <v>59</v>
      </c>
      <c r="F22" s="222" t="s">
        <v>142</v>
      </c>
      <c r="G22" s="222" t="s">
        <v>61</v>
      </c>
      <c r="H22" s="222" t="s">
        <v>189</v>
      </c>
      <c r="I22" s="222">
        <v>12798</v>
      </c>
      <c r="J22" s="222">
        <v>12798</v>
      </c>
      <c r="K22" s="222">
        <v>0</v>
      </c>
      <c r="L22" s="222">
        <v>0</v>
      </c>
      <c r="M22" s="222">
        <v>3500</v>
      </c>
      <c r="N22" s="222">
        <v>3500</v>
      </c>
      <c r="O22" s="222">
        <v>0</v>
      </c>
      <c r="P22" s="222">
        <v>0</v>
      </c>
      <c r="Q22" s="222">
        <v>4312</v>
      </c>
      <c r="R22" s="246">
        <v>1000</v>
      </c>
      <c r="S22" s="247">
        <v>1987</v>
      </c>
      <c r="T22" s="222">
        <v>1987</v>
      </c>
      <c r="U22" s="222">
        <v>0</v>
      </c>
      <c r="V22" s="222">
        <v>0</v>
      </c>
      <c r="W22" s="222" t="s">
        <v>354</v>
      </c>
      <c r="X22" s="222" t="s">
        <v>355</v>
      </c>
      <c r="Y22" s="251" t="s">
        <v>356</v>
      </c>
      <c r="Z22" s="222" t="s">
        <v>66</v>
      </c>
      <c r="AA22" s="222" t="s">
        <v>67</v>
      </c>
      <c r="AB22" s="251" t="s">
        <v>357</v>
      </c>
      <c r="AC22" s="222" t="s">
        <v>163</v>
      </c>
      <c r="AD22" s="251" t="s">
        <v>358</v>
      </c>
      <c r="AE22" s="222" t="s">
        <v>359</v>
      </c>
      <c r="AF22" s="222" t="s">
        <v>359</v>
      </c>
      <c r="AG22" s="222" t="s">
        <v>73</v>
      </c>
      <c r="AH22" s="222" t="s">
        <v>360</v>
      </c>
      <c r="AI22" s="222" t="s">
        <v>361</v>
      </c>
      <c r="AJ22" s="222" t="s">
        <v>362</v>
      </c>
      <c r="AK22" s="222" t="s">
        <v>363</v>
      </c>
      <c r="AL22" s="222" t="s">
        <v>150</v>
      </c>
      <c r="AM22" s="222" t="s">
        <v>364</v>
      </c>
      <c r="AN22" s="222" t="s">
        <v>365</v>
      </c>
      <c r="AO22" s="222" t="s">
        <v>81</v>
      </c>
      <c r="AP22" s="222" t="s">
        <v>214</v>
      </c>
      <c r="AQ22" s="222" t="s">
        <v>366</v>
      </c>
      <c r="AR22" s="222" t="s">
        <v>366</v>
      </c>
      <c r="AS22" s="222" t="s">
        <v>367</v>
      </c>
      <c r="AT22" s="222" t="s">
        <v>150</v>
      </c>
      <c r="AU22" s="222" t="s">
        <v>85</v>
      </c>
      <c r="AV22" s="222" t="s">
        <v>368</v>
      </c>
      <c r="AW22" s="222" t="s">
        <v>369</v>
      </c>
      <c r="AX22" s="222" t="s">
        <v>150</v>
      </c>
      <c r="AY22" s="222" t="s">
        <v>140</v>
      </c>
      <c r="AZ22" s="222" t="s">
        <v>370</v>
      </c>
    </row>
    <row r="23" ht="50" customHeight="1" spans="1:52">
      <c r="A23" s="222">
        <v>17</v>
      </c>
      <c r="B23" s="226" t="s">
        <v>371</v>
      </c>
      <c r="C23" s="222"/>
      <c r="D23" s="225" t="s">
        <v>372</v>
      </c>
      <c r="E23" s="222" t="s">
        <v>59</v>
      </c>
      <c r="F23" s="222" t="s">
        <v>373</v>
      </c>
      <c r="G23" s="222" t="s">
        <v>61</v>
      </c>
      <c r="H23" s="222" t="s">
        <v>243</v>
      </c>
      <c r="I23" s="222">
        <v>30732</v>
      </c>
      <c r="J23" s="222">
        <v>11955</v>
      </c>
      <c r="K23" s="222">
        <v>18777</v>
      </c>
      <c r="L23" s="222">
        <v>0</v>
      </c>
      <c r="M23" s="222">
        <v>2200</v>
      </c>
      <c r="N23" s="222">
        <v>2200</v>
      </c>
      <c r="O23" s="222">
        <v>0</v>
      </c>
      <c r="P23" s="222">
        <v>0</v>
      </c>
      <c r="Q23" s="222">
        <v>40280</v>
      </c>
      <c r="R23" s="246">
        <v>2100</v>
      </c>
      <c r="S23" s="247">
        <v>2100</v>
      </c>
      <c r="T23" s="222">
        <v>2100</v>
      </c>
      <c r="U23" s="222">
        <v>0</v>
      </c>
      <c r="V23" s="222">
        <v>0</v>
      </c>
      <c r="W23" s="222" t="s">
        <v>121</v>
      </c>
      <c r="X23" s="222" t="s">
        <v>374</v>
      </c>
      <c r="Y23" s="251" t="s">
        <v>375</v>
      </c>
      <c r="Z23" s="222" t="s">
        <v>66</v>
      </c>
      <c r="AA23" s="222" t="s">
        <v>67</v>
      </c>
      <c r="AB23" s="251" t="s">
        <v>376</v>
      </c>
      <c r="AC23" s="222" t="s">
        <v>163</v>
      </c>
      <c r="AD23" s="251" t="s">
        <v>377</v>
      </c>
      <c r="AE23" s="222" t="s">
        <v>378</v>
      </c>
      <c r="AF23" s="222" t="s">
        <v>379</v>
      </c>
      <c r="AG23" s="222" t="s">
        <v>73</v>
      </c>
      <c r="AH23" s="222" t="s">
        <v>380</v>
      </c>
      <c r="AI23" s="222" t="s">
        <v>381</v>
      </c>
      <c r="AJ23" s="222" t="s">
        <v>382</v>
      </c>
      <c r="AK23" s="222" t="s">
        <v>383</v>
      </c>
      <c r="AL23" s="222" t="s">
        <v>78</v>
      </c>
      <c r="AM23" s="222" t="s">
        <v>232</v>
      </c>
      <c r="AN23" s="222" t="s">
        <v>233</v>
      </c>
      <c r="AO23" s="222" t="s">
        <v>384</v>
      </c>
      <c r="AP23" s="222" t="s">
        <v>385</v>
      </c>
      <c r="AQ23" s="222" t="s">
        <v>386</v>
      </c>
      <c r="AR23" s="222" t="s">
        <v>387</v>
      </c>
      <c r="AS23" s="222" t="s">
        <v>79</v>
      </c>
      <c r="AT23" s="222" t="s">
        <v>87</v>
      </c>
      <c r="AU23" s="222" t="s">
        <v>88</v>
      </c>
      <c r="AV23" s="222" t="s">
        <v>80</v>
      </c>
      <c r="AW23" s="222" t="s">
        <v>232</v>
      </c>
      <c r="AX23" s="222" t="s">
        <v>87</v>
      </c>
      <c r="AY23" s="222" t="s">
        <v>140</v>
      </c>
      <c r="AZ23" s="222" t="s">
        <v>233</v>
      </c>
    </row>
    <row r="24" ht="50" customHeight="1" spans="1:52">
      <c r="A24" s="222">
        <v>18</v>
      </c>
      <c r="B24" s="223" t="s">
        <v>388</v>
      </c>
      <c r="C24" s="222"/>
      <c r="D24" s="225"/>
      <c r="E24" s="222" t="s">
        <v>59</v>
      </c>
      <c r="F24" s="222" t="s">
        <v>60</v>
      </c>
      <c r="G24" s="222" t="s">
        <v>61</v>
      </c>
      <c r="H24" s="222" t="s">
        <v>389</v>
      </c>
      <c r="I24" s="222">
        <v>200000</v>
      </c>
      <c r="J24" s="222">
        <v>150000</v>
      </c>
      <c r="K24" s="222">
        <v>50000</v>
      </c>
      <c r="L24" s="222">
        <v>0</v>
      </c>
      <c r="M24" s="222">
        <v>1600</v>
      </c>
      <c r="N24" s="222">
        <v>1600</v>
      </c>
      <c r="O24" s="222">
        <v>0</v>
      </c>
      <c r="P24" s="222">
        <v>0</v>
      </c>
      <c r="Q24" s="222">
        <v>128771</v>
      </c>
      <c r="R24" s="246">
        <v>400</v>
      </c>
      <c r="S24" s="247">
        <v>1100</v>
      </c>
      <c r="T24" s="222">
        <v>1100</v>
      </c>
      <c r="U24" s="222">
        <v>0</v>
      </c>
      <c r="V24" s="222">
        <v>0</v>
      </c>
      <c r="W24" s="222" t="s">
        <v>390</v>
      </c>
      <c r="X24" s="222" t="s">
        <v>391</v>
      </c>
      <c r="Y24" s="253" t="s">
        <v>392</v>
      </c>
      <c r="Z24" s="222" t="s">
        <v>66</v>
      </c>
      <c r="AA24" s="222" t="s">
        <v>67</v>
      </c>
      <c r="AB24" s="251" t="s">
        <v>393</v>
      </c>
      <c r="AC24" s="222" t="s">
        <v>69</v>
      </c>
      <c r="AD24" s="251" t="s">
        <v>394</v>
      </c>
      <c r="AE24" s="222" t="s">
        <v>395</v>
      </c>
      <c r="AF24" s="222" t="s">
        <v>395</v>
      </c>
      <c r="AG24" s="222" t="s">
        <v>73</v>
      </c>
      <c r="AH24" s="222" t="s">
        <v>149</v>
      </c>
      <c r="AI24" s="222" t="s">
        <v>396</v>
      </c>
      <c r="AJ24" s="222" t="s">
        <v>397</v>
      </c>
      <c r="AK24" s="222" t="s">
        <v>398</v>
      </c>
      <c r="AL24" s="222" t="s">
        <v>112</v>
      </c>
      <c r="AM24" s="222" t="s">
        <v>112</v>
      </c>
      <c r="AN24" s="222" t="s">
        <v>112</v>
      </c>
      <c r="AO24" s="222" t="s">
        <v>384</v>
      </c>
      <c r="AP24" s="222" t="s">
        <v>399</v>
      </c>
      <c r="AQ24" s="222" t="s">
        <v>400</v>
      </c>
      <c r="AR24" s="222" t="s">
        <v>401</v>
      </c>
      <c r="AS24" s="222" t="s">
        <v>402</v>
      </c>
      <c r="AT24" s="222" t="s">
        <v>403</v>
      </c>
      <c r="AU24" s="222" t="s">
        <v>404</v>
      </c>
      <c r="AV24" s="222" t="s">
        <v>405</v>
      </c>
      <c r="AW24" s="222" t="s">
        <v>406</v>
      </c>
      <c r="AX24" s="222" t="s">
        <v>407</v>
      </c>
      <c r="AY24" s="222" t="s">
        <v>408</v>
      </c>
      <c r="AZ24" s="222" t="s">
        <v>409</v>
      </c>
    </row>
    <row r="25" ht="50" customHeight="1" spans="1:52">
      <c r="A25" s="222">
        <v>19</v>
      </c>
      <c r="B25" s="223" t="s">
        <v>410</v>
      </c>
      <c r="C25" s="222"/>
      <c r="D25" s="225" t="s">
        <v>188</v>
      </c>
      <c r="E25" s="222" t="s">
        <v>59</v>
      </c>
      <c r="F25" s="222" t="s">
        <v>60</v>
      </c>
      <c r="G25" s="222" t="s">
        <v>61</v>
      </c>
      <c r="H25" s="222" t="s">
        <v>411</v>
      </c>
      <c r="I25" s="222">
        <v>200000</v>
      </c>
      <c r="J25" s="222">
        <v>200000</v>
      </c>
      <c r="K25" s="222">
        <v>0</v>
      </c>
      <c r="L25" s="222">
        <v>0</v>
      </c>
      <c r="M25" s="222">
        <v>25000</v>
      </c>
      <c r="N25" s="222">
        <v>25000</v>
      </c>
      <c r="O25" s="222">
        <v>0</v>
      </c>
      <c r="P25" s="222">
        <v>0</v>
      </c>
      <c r="Q25" s="222">
        <v>193683</v>
      </c>
      <c r="R25" s="246">
        <v>5000</v>
      </c>
      <c r="S25" s="247">
        <v>5000</v>
      </c>
      <c r="T25" s="222">
        <v>5000</v>
      </c>
      <c r="U25" s="222">
        <v>0</v>
      </c>
      <c r="V25" s="222">
        <v>0</v>
      </c>
      <c r="W25" s="222" t="s">
        <v>121</v>
      </c>
      <c r="X25" s="222" t="s">
        <v>412</v>
      </c>
      <c r="Y25" s="251" t="s">
        <v>413</v>
      </c>
      <c r="Z25" s="222" t="s">
        <v>414</v>
      </c>
      <c r="AA25" s="222" t="s">
        <v>67</v>
      </c>
      <c r="AB25" s="251" t="s">
        <v>415</v>
      </c>
      <c r="AC25" s="222" t="s">
        <v>416</v>
      </c>
      <c r="AD25" s="251" t="s">
        <v>417</v>
      </c>
      <c r="AE25" s="222" t="s">
        <v>418</v>
      </c>
      <c r="AF25" s="222" t="s">
        <v>418</v>
      </c>
      <c r="AG25" s="222" t="s">
        <v>73</v>
      </c>
      <c r="AH25" s="222" t="s">
        <v>419</v>
      </c>
      <c r="AI25" s="222" t="s">
        <v>420</v>
      </c>
      <c r="AJ25" s="222" t="s">
        <v>421</v>
      </c>
      <c r="AK25" s="222" t="s">
        <v>422</v>
      </c>
      <c r="AL25" s="222" t="s">
        <v>112</v>
      </c>
      <c r="AM25" s="222" t="s">
        <v>112</v>
      </c>
      <c r="AN25" s="222" t="s">
        <v>112</v>
      </c>
      <c r="AO25" s="222" t="s">
        <v>423</v>
      </c>
      <c r="AP25" s="222" t="s">
        <v>424</v>
      </c>
      <c r="AQ25" s="222" t="s">
        <v>425</v>
      </c>
      <c r="AR25" s="222" t="s">
        <v>216</v>
      </c>
      <c r="AS25" s="222" t="s">
        <v>426</v>
      </c>
      <c r="AT25" s="222" t="s">
        <v>420</v>
      </c>
      <c r="AU25" s="222" t="s">
        <v>140</v>
      </c>
      <c r="AV25" s="222" t="s">
        <v>427</v>
      </c>
      <c r="AW25" s="222" t="s">
        <v>426</v>
      </c>
      <c r="AX25" s="222" t="s">
        <v>420</v>
      </c>
      <c r="AY25" s="222" t="s">
        <v>140</v>
      </c>
      <c r="AZ25" s="222" t="s">
        <v>427</v>
      </c>
    </row>
    <row r="26" ht="50" customHeight="1" spans="1:52">
      <c r="A26" s="222">
        <v>20</v>
      </c>
      <c r="B26" s="223" t="s">
        <v>428</v>
      </c>
      <c r="C26" s="222"/>
      <c r="D26" s="225" t="s">
        <v>58</v>
      </c>
      <c r="E26" s="222" t="s">
        <v>59</v>
      </c>
      <c r="F26" s="222" t="s">
        <v>60</v>
      </c>
      <c r="G26" s="222" t="s">
        <v>61</v>
      </c>
      <c r="H26" s="222" t="s">
        <v>189</v>
      </c>
      <c r="I26" s="222">
        <v>564543</v>
      </c>
      <c r="J26" s="222">
        <v>80543</v>
      </c>
      <c r="K26" s="222">
        <v>484000</v>
      </c>
      <c r="L26" s="222">
        <v>0</v>
      </c>
      <c r="M26" s="222">
        <v>114000</v>
      </c>
      <c r="N26" s="222">
        <v>34000</v>
      </c>
      <c r="O26" s="222">
        <v>80000</v>
      </c>
      <c r="P26" s="222">
        <v>0</v>
      </c>
      <c r="Q26" s="222">
        <v>460000</v>
      </c>
      <c r="R26" s="246">
        <v>60000</v>
      </c>
      <c r="S26" s="247">
        <v>157600</v>
      </c>
      <c r="T26" s="222">
        <v>21600</v>
      </c>
      <c r="U26" s="222">
        <v>136000</v>
      </c>
      <c r="V26" s="222">
        <v>0</v>
      </c>
      <c r="W26" s="222" t="s">
        <v>429</v>
      </c>
      <c r="X26" s="222" t="s">
        <v>430</v>
      </c>
      <c r="Y26" s="251" t="s">
        <v>431</v>
      </c>
      <c r="Z26" s="222" t="s">
        <v>96</v>
      </c>
      <c r="AA26" s="222" t="s">
        <v>67</v>
      </c>
      <c r="AB26" s="251" t="s">
        <v>432</v>
      </c>
      <c r="AC26" s="222" t="s">
        <v>69</v>
      </c>
      <c r="AD26" s="251" t="s">
        <v>433</v>
      </c>
      <c r="AE26" s="222" t="s">
        <v>434</v>
      </c>
      <c r="AF26" s="222" t="s">
        <v>435</v>
      </c>
      <c r="AG26" s="222" t="s">
        <v>73</v>
      </c>
      <c r="AH26" s="222" t="s">
        <v>436</v>
      </c>
      <c r="AI26" s="222" t="s">
        <v>437</v>
      </c>
      <c r="AJ26" s="222" t="s">
        <v>438</v>
      </c>
      <c r="AK26" s="222" t="s">
        <v>439</v>
      </c>
      <c r="AL26" s="222" t="s">
        <v>112</v>
      </c>
      <c r="AM26" s="222" t="s">
        <v>112</v>
      </c>
      <c r="AN26" s="222" t="s">
        <v>112</v>
      </c>
      <c r="AO26" s="222" t="s">
        <v>440</v>
      </c>
      <c r="AP26" s="222" t="s">
        <v>441</v>
      </c>
      <c r="AQ26" s="222" t="s">
        <v>442</v>
      </c>
      <c r="AR26" s="222" t="s">
        <v>442</v>
      </c>
      <c r="AS26" s="222" t="s">
        <v>443</v>
      </c>
      <c r="AT26" s="222" t="s">
        <v>444</v>
      </c>
      <c r="AU26" s="222" t="s">
        <v>445</v>
      </c>
      <c r="AV26" s="222" t="s">
        <v>446</v>
      </c>
      <c r="AW26" s="222" t="s">
        <v>447</v>
      </c>
      <c r="AX26" s="222" t="s">
        <v>444</v>
      </c>
      <c r="AY26" s="222" t="s">
        <v>448</v>
      </c>
      <c r="AZ26" s="222" t="s">
        <v>449</v>
      </c>
    </row>
    <row r="27" ht="50" customHeight="1" spans="1:52">
      <c r="A27" s="222">
        <v>21</v>
      </c>
      <c r="B27" s="223" t="s">
        <v>450</v>
      </c>
      <c r="C27" s="222"/>
      <c r="D27" s="225" t="s">
        <v>188</v>
      </c>
      <c r="E27" s="222" t="s">
        <v>59</v>
      </c>
      <c r="F27" s="222" t="s">
        <v>60</v>
      </c>
      <c r="G27" s="222" t="s">
        <v>61</v>
      </c>
      <c r="H27" s="222" t="s">
        <v>120</v>
      </c>
      <c r="I27" s="222">
        <v>292972</v>
      </c>
      <c r="J27" s="222">
        <v>64877</v>
      </c>
      <c r="K27" s="222">
        <v>228095</v>
      </c>
      <c r="L27" s="222">
        <v>0</v>
      </c>
      <c r="M27" s="222">
        <v>72000</v>
      </c>
      <c r="N27" s="222">
        <v>12000</v>
      </c>
      <c r="O27" s="222">
        <v>60000</v>
      </c>
      <c r="P27" s="222">
        <v>0</v>
      </c>
      <c r="Q27" s="222">
        <v>0</v>
      </c>
      <c r="R27" s="246">
        <v>6000</v>
      </c>
      <c r="S27" s="247">
        <v>87000</v>
      </c>
      <c r="T27" s="222">
        <v>6000</v>
      </c>
      <c r="U27" s="222">
        <v>81000</v>
      </c>
      <c r="V27" s="222">
        <v>0</v>
      </c>
      <c r="W27" s="222" t="s">
        <v>451</v>
      </c>
      <c r="X27" s="222" t="s">
        <v>452</v>
      </c>
      <c r="Y27" s="253" t="s">
        <v>453</v>
      </c>
      <c r="Z27" s="222" t="s">
        <v>96</v>
      </c>
      <c r="AA27" s="222" t="s">
        <v>67</v>
      </c>
      <c r="AB27" s="251" t="s">
        <v>454</v>
      </c>
      <c r="AC27" s="222" t="s">
        <v>69</v>
      </c>
      <c r="AD27" s="251" t="s">
        <v>455</v>
      </c>
      <c r="AE27" s="222" t="s">
        <v>456</v>
      </c>
      <c r="AF27" s="222" t="s">
        <v>456</v>
      </c>
      <c r="AG27" s="222" t="s">
        <v>73</v>
      </c>
      <c r="AH27" s="222" t="s">
        <v>127</v>
      </c>
      <c r="AI27" s="222" t="s">
        <v>457</v>
      </c>
      <c r="AJ27" s="222" t="s">
        <v>458</v>
      </c>
      <c r="AK27" s="222" t="s">
        <v>459</v>
      </c>
      <c r="AL27" s="222" t="s">
        <v>112</v>
      </c>
      <c r="AM27" s="222" t="s">
        <v>112</v>
      </c>
      <c r="AN27" s="222" t="s">
        <v>112</v>
      </c>
      <c r="AO27" s="222" t="s">
        <v>460</v>
      </c>
      <c r="AP27" s="222" t="s">
        <v>461</v>
      </c>
      <c r="AQ27" s="222" t="s">
        <v>461</v>
      </c>
      <c r="AR27" s="222" t="s">
        <v>135</v>
      </c>
      <c r="AS27" s="222" t="s">
        <v>462</v>
      </c>
      <c r="AT27" s="222" t="s">
        <v>457</v>
      </c>
      <c r="AU27" s="222" t="s">
        <v>445</v>
      </c>
      <c r="AV27" s="222" t="s">
        <v>463</v>
      </c>
      <c r="AW27" s="222" t="s">
        <v>464</v>
      </c>
      <c r="AX27" s="222" t="s">
        <v>457</v>
      </c>
      <c r="AY27" s="222" t="s">
        <v>117</v>
      </c>
      <c r="AZ27" s="222" t="s">
        <v>465</v>
      </c>
    </row>
    <row r="28" ht="50" customHeight="1" spans="1:52">
      <c r="A28" s="222">
        <v>22</v>
      </c>
      <c r="B28" s="223" t="s">
        <v>466</v>
      </c>
      <c r="C28" s="222"/>
      <c r="D28" s="225" t="s">
        <v>188</v>
      </c>
      <c r="E28" s="222" t="s">
        <v>59</v>
      </c>
      <c r="F28" s="222" t="s">
        <v>60</v>
      </c>
      <c r="G28" s="222" t="s">
        <v>61</v>
      </c>
      <c r="H28" s="222" t="s">
        <v>467</v>
      </c>
      <c r="I28" s="222">
        <v>392980</v>
      </c>
      <c r="J28" s="222">
        <v>80890</v>
      </c>
      <c r="K28" s="222">
        <v>312090</v>
      </c>
      <c r="L28" s="222">
        <v>0</v>
      </c>
      <c r="M28" s="222">
        <v>136000</v>
      </c>
      <c r="N28" s="222">
        <v>16000</v>
      </c>
      <c r="O28" s="222">
        <v>120000</v>
      </c>
      <c r="P28" s="222">
        <v>0</v>
      </c>
      <c r="Q28" s="222">
        <v>0</v>
      </c>
      <c r="R28" s="246">
        <v>45000</v>
      </c>
      <c r="S28" s="247">
        <v>92000</v>
      </c>
      <c r="T28" s="222">
        <v>24000</v>
      </c>
      <c r="U28" s="222">
        <v>68000</v>
      </c>
      <c r="V28" s="222">
        <v>0</v>
      </c>
      <c r="W28" s="222" t="s">
        <v>468</v>
      </c>
      <c r="X28" s="222" t="s">
        <v>469</v>
      </c>
      <c r="Y28" s="251" t="s">
        <v>470</v>
      </c>
      <c r="Z28" s="222" t="s">
        <v>96</v>
      </c>
      <c r="AA28" s="222" t="s">
        <v>67</v>
      </c>
      <c r="AB28" s="251" t="s">
        <v>471</v>
      </c>
      <c r="AC28" s="222" t="s">
        <v>98</v>
      </c>
      <c r="AD28" s="251" t="s">
        <v>472</v>
      </c>
      <c r="AE28" s="222" t="s">
        <v>473</v>
      </c>
      <c r="AF28" s="222" t="s">
        <v>473</v>
      </c>
      <c r="AG28" s="222" t="s">
        <v>73</v>
      </c>
      <c r="AH28" s="222" t="s">
        <v>474</v>
      </c>
      <c r="AI28" s="222" t="s">
        <v>475</v>
      </c>
      <c r="AJ28" s="222" t="s">
        <v>476</v>
      </c>
      <c r="AK28" s="222" t="s">
        <v>477</v>
      </c>
      <c r="AL28" s="222" t="s">
        <v>112</v>
      </c>
      <c r="AM28" s="222" t="s">
        <v>112</v>
      </c>
      <c r="AN28" s="222" t="s">
        <v>112</v>
      </c>
      <c r="AO28" s="222" t="s">
        <v>460</v>
      </c>
      <c r="AP28" s="222" t="s">
        <v>441</v>
      </c>
      <c r="AQ28" s="222" t="s">
        <v>478</v>
      </c>
      <c r="AR28" s="222" t="s">
        <v>274</v>
      </c>
      <c r="AS28" s="222" t="s">
        <v>479</v>
      </c>
      <c r="AT28" s="222" t="s">
        <v>475</v>
      </c>
      <c r="AU28" s="222" t="s">
        <v>445</v>
      </c>
      <c r="AV28" s="222" t="s">
        <v>480</v>
      </c>
      <c r="AW28" s="222" t="s">
        <v>481</v>
      </c>
      <c r="AX28" s="222" t="s">
        <v>475</v>
      </c>
      <c r="AY28" s="222" t="s">
        <v>140</v>
      </c>
      <c r="AZ28" s="222" t="s">
        <v>482</v>
      </c>
    </row>
    <row r="29" ht="50" customHeight="1" spans="1:52">
      <c r="A29" s="222">
        <v>23</v>
      </c>
      <c r="B29" s="223" t="s">
        <v>483</v>
      </c>
      <c r="C29" s="222"/>
      <c r="D29" s="225" t="s">
        <v>188</v>
      </c>
      <c r="E29" s="222" t="s">
        <v>59</v>
      </c>
      <c r="F29" s="222" t="s">
        <v>60</v>
      </c>
      <c r="G29" s="222" t="s">
        <v>61</v>
      </c>
      <c r="H29" s="222" t="s">
        <v>120</v>
      </c>
      <c r="I29" s="222">
        <v>739006</v>
      </c>
      <c r="J29" s="222">
        <v>144667</v>
      </c>
      <c r="K29" s="222">
        <v>594339</v>
      </c>
      <c r="L29" s="222">
        <v>0</v>
      </c>
      <c r="M29" s="222">
        <v>110000</v>
      </c>
      <c r="N29" s="222">
        <v>10000</v>
      </c>
      <c r="O29" s="222">
        <v>100000</v>
      </c>
      <c r="P29" s="222">
        <v>0</v>
      </c>
      <c r="Q29" s="222">
        <v>0</v>
      </c>
      <c r="R29" s="248">
        <v>22000</v>
      </c>
      <c r="S29" s="248">
        <v>150336</v>
      </c>
      <c r="T29" s="248">
        <v>10336</v>
      </c>
      <c r="U29" s="248">
        <v>140000</v>
      </c>
      <c r="V29" s="248">
        <v>0</v>
      </c>
      <c r="W29" s="26" t="s">
        <v>484</v>
      </c>
      <c r="X29" s="26" t="s">
        <v>485</v>
      </c>
      <c r="Y29" s="223" t="s">
        <v>486</v>
      </c>
      <c r="Z29" s="222" t="s">
        <v>96</v>
      </c>
      <c r="AA29" s="222" t="s">
        <v>67</v>
      </c>
      <c r="AB29" s="251" t="s">
        <v>487</v>
      </c>
      <c r="AC29" s="222" t="s">
        <v>69</v>
      </c>
      <c r="AD29" s="251" t="s">
        <v>488</v>
      </c>
      <c r="AE29" s="222" t="s">
        <v>489</v>
      </c>
      <c r="AF29" s="222" t="s">
        <v>490</v>
      </c>
      <c r="AG29" s="222" t="s">
        <v>491</v>
      </c>
      <c r="AH29" s="222" t="s">
        <v>492</v>
      </c>
      <c r="AI29" s="222" t="s">
        <v>493</v>
      </c>
      <c r="AJ29" s="222" t="s">
        <v>458</v>
      </c>
      <c r="AK29" s="222" t="s">
        <v>459</v>
      </c>
      <c r="AL29" s="222" t="s">
        <v>112</v>
      </c>
      <c r="AM29" s="222" t="s">
        <v>112</v>
      </c>
      <c r="AN29" s="222" t="s">
        <v>112</v>
      </c>
      <c r="AO29" s="222" t="s">
        <v>460</v>
      </c>
      <c r="AP29" s="222" t="s">
        <v>441</v>
      </c>
      <c r="AQ29" s="222" t="s">
        <v>238</v>
      </c>
      <c r="AR29" s="222" t="s">
        <v>239</v>
      </c>
      <c r="AS29" s="222" t="s">
        <v>494</v>
      </c>
      <c r="AT29" s="222" t="s">
        <v>493</v>
      </c>
      <c r="AU29" s="222" t="s">
        <v>445</v>
      </c>
      <c r="AV29" s="222" t="s">
        <v>495</v>
      </c>
      <c r="AW29" s="222" t="s">
        <v>496</v>
      </c>
      <c r="AX29" s="222" t="s">
        <v>493</v>
      </c>
      <c r="AY29" s="222" t="s">
        <v>117</v>
      </c>
      <c r="AZ29" s="222" t="s">
        <v>497</v>
      </c>
    </row>
    <row r="30" ht="50" customHeight="1" spans="1:52">
      <c r="A30" s="222">
        <v>24</v>
      </c>
      <c r="B30" s="223" t="s">
        <v>498</v>
      </c>
      <c r="C30" s="222"/>
      <c r="D30" s="225" t="s">
        <v>91</v>
      </c>
      <c r="E30" s="222" t="s">
        <v>59</v>
      </c>
      <c r="F30" s="222" t="s">
        <v>60</v>
      </c>
      <c r="G30" s="222" t="s">
        <v>61</v>
      </c>
      <c r="H30" s="222" t="s">
        <v>92</v>
      </c>
      <c r="I30" s="222">
        <v>829517</v>
      </c>
      <c r="J30" s="222">
        <v>234296</v>
      </c>
      <c r="K30" s="222">
        <v>595221</v>
      </c>
      <c r="L30" s="222">
        <v>0</v>
      </c>
      <c r="M30" s="222">
        <v>252000</v>
      </c>
      <c r="N30" s="222">
        <v>12000</v>
      </c>
      <c r="O30" s="222">
        <v>240000</v>
      </c>
      <c r="P30" s="222">
        <v>0</v>
      </c>
      <c r="Q30" s="222">
        <v>0</v>
      </c>
      <c r="R30" s="246">
        <v>0</v>
      </c>
      <c r="S30" s="247">
        <v>0</v>
      </c>
      <c r="T30" s="222">
        <v>0</v>
      </c>
      <c r="U30" s="222">
        <v>0</v>
      </c>
      <c r="V30" s="222">
        <v>0</v>
      </c>
      <c r="W30" s="222" t="s">
        <v>190</v>
      </c>
      <c r="X30" s="222" t="s">
        <v>190</v>
      </c>
      <c r="Y30" s="251" t="s">
        <v>499</v>
      </c>
      <c r="Z30" s="222" t="s">
        <v>96</v>
      </c>
      <c r="AA30" s="222" t="s">
        <v>91</v>
      </c>
      <c r="AB30" s="251" t="s">
        <v>500</v>
      </c>
      <c r="AC30" s="222" t="s">
        <v>98</v>
      </c>
      <c r="AD30" s="251" t="s">
        <v>501</v>
      </c>
      <c r="AE30" s="222" t="s">
        <v>250</v>
      </c>
      <c r="AF30" s="222" t="s">
        <v>101</v>
      </c>
      <c r="AG30" s="222" t="s">
        <v>102</v>
      </c>
      <c r="AH30" s="222" t="s">
        <v>103</v>
      </c>
      <c r="AI30" s="222" t="s">
        <v>502</v>
      </c>
      <c r="AJ30" s="222" t="s">
        <v>476</v>
      </c>
      <c r="AK30" s="222" t="s">
        <v>477</v>
      </c>
      <c r="AL30" s="222" t="s">
        <v>112</v>
      </c>
      <c r="AM30" s="222" t="s">
        <v>112</v>
      </c>
      <c r="AN30" s="222" t="s">
        <v>112</v>
      </c>
      <c r="AO30" s="222" t="s">
        <v>503</v>
      </c>
      <c r="AP30" s="222" t="s">
        <v>503</v>
      </c>
      <c r="AQ30" s="222" t="s">
        <v>503</v>
      </c>
      <c r="AR30" s="222" t="s">
        <v>503</v>
      </c>
      <c r="AS30" s="222" t="s">
        <v>479</v>
      </c>
      <c r="AT30" s="222" t="s">
        <v>502</v>
      </c>
      <c r="AU30" s="222" t="s">
        <v>445</v>
      </c>
      <c r="AV30" s="222" t="s">
        <v>480</v>
      </c>
      <c r="AW30" s="222" t="s">
        <v>481</v>
      </c>
      <c r="AX30" s="222" t="s">
        <v>502</v>
      </c>
      <c r="AY30" s="222" t="s">
        <v>140</v>
      </c>
      <c r="AZ30" s="222" t="s">
        <v>482</v>
      </c>
    </row>
    <row r="31" ht="50" customHeight="1" spans="1:52">
      <c r="A31" s="222">
        <v>25</v>
      </c>
      <c r="B31" s="223" t="s">
        <v>504</v>
      </c>
      <c r="C31" s="222"/>
      <c r="D31" s="225" t="s">
        <v>91</v>
      </c>
      <c r="E31" s="222" t="s">
        <v>59</v>
      </c>
      <c r="F31" s="222" t="s">
        <v>60</v>
      </c>
      <c r="G31" s="222" t="s">
        <v>61</v>
      </c>
      <c r="H31" s="222" t="s">
        <v>505</v>
      </c>
      <c r="I31" s="222">
        <v>32000</v>
      </c>
      <c r="J31" s="222">
        <v>20000</v>
      </c>
      <c r="K31" s="222">
        <v>4000</v>
      </c>
      <c r="L31" s="222">
        <v>8000</v>
      </c>
      <c r="M31" s="222">
        <v>10000</v>
      </c>
      <c r="N31" s="222">
        <v>7333</v>
      </c>
      <c r="O31" s="222">
        <v>2667</v>
      </c>
      <c r="P31" s="222">
        <v>0</v>
      </c>
      <c r="Q31" s="222">
        <v>0</v>
      </c>
      <c r="R31" s="246">
        <v>267</v>
      </c>
      <c r="S31" s="247">
        <v>4051</v>
      </c>
      <c r="T31" s="222">
        <v>3934</v>
      </c>
      <c r="U31" s="222">
        <v>117</v>
      </c>
      <c r="V31" s="222">
        <v>0</v>
      </c>
      <c r="W31" s="222" t="s">
        <v>506</v>
      </c>
      <c r="X31" s="222" t="s">
        <v>507</v>
      </c>
      <c r="Y31" s="251" t="s">
        <v>508</v>
      </c>
      <c r="Z31" s="222" t="s">
        <v>96</v>
      </c>
      <c r="AA31" s="222" t="s">
        <v>91</v>
      </c>
      <c r="AB31" s="251" t="s">
        <v>509</v>
      </c>
      <c r="AC31" s="222" t="s">
        <v>416</v>
      </c>
      <c r="AD31" s="251" t="s">
        <v>510</v>
      </c>
      <c r="AE31" s="222" t="s">
        <v>380</v>
      </c>
      <c r="AF31" s="222" t="s">
        <v>101</v>
      </c>
      <c r="AG31" s="222" t="s">
        <v>102</v>
      </c>
      <c r="AH31" s="222" t="s">
        <v>511</v>
      </c>
      <c r="AI31" s="222" t="s">
        <v>512</v>
      </c>
      <c r="AJ31" s="222" t="s">
        <v>185</v>
      </c>
      <c r="AK31" s="222" t="s">
        <v>186</v>
      </c>
      <c r="AL31" s="222" t="s">
        <v>112</v>
      </c>
      <c r="AM31" s="222" t="s">
        <v>112</v>
      </c>
      <c r="AN31" s="222" t="s">
        <v>112</v>
      </c>
      <c r="AO31" s="222" t="s">
        <v>513</v>
      </c>
      <c r="AP31" s="222" t="s">
        <v>441</v>
      </c>
      <c r="AQ31" s="222" t="s">
        <v>514</v>
      </c>
      <c r="AR31" s="222" t="s">
        <v>135</v>
      </c>
      <c r="AS31" s="222" t="s">
        <v>515</v>
      </c>
      <c r="AT31" s="222" t="s">
        <v>515</v>
      </c>
      <c r="AU31" s="222" t="s">
        <v>515</v>
      </c>
      <c r="AV31" s="222" t="s">
        <v>516</v>
      </c>
      <c r="AW31" s="222" t="s">
        <v>517</v>
      </c>
      <c r="AX31" s="222" t="s">
        <v>518</v>
      </c>
      <c r="AY31" s="222" t="s">
        <v>519</v>
      </c>
      <c r="AZ31" s="222" t="s">
        <v>520</v>
      </c>
    </row>
    <row r="32" ht="50" customHeight="1" spans="1:52">
      <c r="A32" s="222">
        <v>26</v>
      </c>
      <c r="B32" s="223" t="s">
        <v>521</v>
      </c>
      <c r="C32" s="222"/>
      <c r="D32" s="225"/>
      <c r="E32" s="222" t="s">
        <v>59</v>
      </c>
      <c r="F32" s="222" t="s">
        <v>60</v>
      </c>
      <c r="G32" s="222" t="s">
        <v>61</v>
      </c>
      <c r="H32" s="222" t="s">
        <v>467</v>
      </c>
      <c r="I32" s="222">
        <v>211240</v>
      </c>
      <c r="J32" s="222">
        <v>42248</v>
      </c>
      <c r="K32" s="222">
        <v>0</v>
      </c>
      <c r="L32" s="222">
        <v>168992</v>
      </c>
      <c r="M32" s="222">
        <v>35000</v>
      </c>
      <c r="N32" s="222">
        <v>7000</v>
      </c>
      <c r="O32" s="222">
        <v>0</v>
      </c>
      <c r="P32" s="222">
        <v>28000</v>
      </c>
      <c r="Q32" s="222">
        <v>0</v>
      </c>
      <c r="R32" s="246">
        <v>10000</v>
      </c>
      <c r="S32" s="247">
        <v>15156</v>
      </c>
      <c r="T32" s="222">
        <v>4600</v>
      </c>
      <c r="U32" s="222">
        <v>0</v>
      </c>
      <c r="V32" s="222">
        <v>10556</v>
      </c>
      <c r="W32" s="222" t="s">
        <v>522</v>
      </c>
      <c r="X32" s="222" t="s">
        <v>523</v>
      </c>
      <c r="Y32" s="253" t="s">
        <v>524</v>
      </c>
      <c r="Z32" s="222" t="s">
        <v>66</v>
      </c>
      <c r="AA32" s="222" t="s">
        <v>67</v>
      </c>
      <c r="AB32" s="251" t="s">
        <v>525</v>
      </c>
      <c r="AC32" s="222" t="s">
        <v>69</v>
      </c>
      <c r="AD32" s="251" t="s">
        <v>526</v>
      </c>
      <c r="AE32" s="222" t="s">
        <v>527</v>
      </c>
      <c r="AF32" s="222" t="s">
        <v>527</v>
      </c>
      <c r="AG32" s="222" t="s">
        <v>73</v>
      </c>
      <c r="AH32" s="222" t="s">
        <v>528</v>
      </c>
      <c r="AI32" s="222" t="s">
        <v>529</v>
      </c>
      <c r="AJ32" s="222" t="s">
        <v>530</v>
      </c>
      <c r="AK32" s="222" t="s">
        <v>531</v>
      </c>
      <c r="AL32" s="222" t="s">
        <v>112</v>
      </c>
      <c r="AM32" s="222" t="s">
        <v>112</v>
      </c>
      <c r="AN32" s="222" t="s">
        <v>112</v>
      </c>
      <c r="AO32" s="222" t="s">
        <v>384</v>
      </c>
      <c r="AP32" s="222" t="s">
        <v>384</v>
      </c>
      <c r="AQ32" s="222" t="s">
        <v>532</v>
      </c>
      <c r="AR32" s="222" t="s">
        <v>533</v>
      </c>
      <c r="AS32" s="222" t="s">
        <v>534</v>
      </c>
      <c r="AT32" s="222" t="s">
        <v>529</v>
      </c>
      <c r="AU32" s="222" t="s">
        <v>535</v>
      </c>
      <c r="AV32" s="222" t="s">
        <v>536</v>
      </c>
      <c r="AW32" s="222" t="s">
        <v>530</v>
      </c>
      <c r="AX32" s="222" t="s">
        <v>529</v>
      </c>
      <c r="AY32" s="222" t="s">
        <v>537</v>
      </c>
      <c r="AZ32" s="222" t="s">
        <v>531</v>
      </c>
    </row>
    <row r="33" ht="50" customHeight="1" spans="1:52">
      <c r="A33" s="222">
        <v>27</v>
      </c>
      <c r="B33" s="223" t="s">
        <v>538</v>
      </c>
      <c r="C33" s="222"/>
      <c r="D33" s="225" t="s">
        <v>58</v>
      </c>
      <c r="E33" s="222" t="s">
        <v>59</v>
      </c>
      <c r="F33" s="222" t="s">
        <v>60</v>
      </c>
      <c r="G33" s="222" t="s">
        <v>61</v>
      </c>
      <c r="H33" s="222" t="s">
        <v>189</v>
      </c>
      <c r="I33" s="222">
        <v>80000</v>
      </c>
      <c r="J33" s="222">
        <v>79000</v>
      </c>
      <c r="K33" s="222">
        <v>1000</v>
      </c>
      <c r="L33" s="222">
        <v>0</v>
      </c>
      <c r="M33" s="222">
        <v>47500</v>
      </c>
      <c r="N33" s="222">
        <v>47000</v>
      </c>
      <c r="O33" s="222">
        <v>0</v>
      </c>
      <c r="P33" s="222">
        <v>500</v>
      </c>
      <c r="Q33" s="222">
        <v>0</v>
      </c>
      <c r="R33" s="246">
        <v>20000</v>
      </c>
      <c r="S33" s="247">
        <v>20000</v>
      </c>
      <c r="T33" s="222">
        <v>19900</v>
      </c>
      <c r="U33" s="222">
        <v>0</v>
      </c>
      <c r="V33" s="222">
        <v>100</v>
      </c>
      <c r="W33" s="222" t="s">
        <v>121</v>
      </c>
      <c r="X33" s="222" t="s">
        <v>64</v>
      </c>
      <c r="Y33" s="253" t="s">
        <v>539</v>
      </c>
      <c r="Z33" s="222" t="s">
        <v>414</v>
      </c>
      <c r="AA33" s="222" t="s">
        <v>67</v>
      </c>
      <c r="AB33" s="251" t="s">
        <v>540</v>
      </c>
      <c r="AC33" s="222" t="s">
        <v>98</v>
      </c>
      <c r="AD33" s="251" t="s">
        <v>541</v>
      </c>
      <c r="AE33" s="222" t="s">
        <v>542</v>
      </c>
      <c r="AF33" s="222" t="s">
        <v>542</v>
      </c>
      <c r="AG33" s="222" t="s">
        <v>73</v>
      </c>
      <c r="AH33" s="222" t="s">
        <v>543</v>
      </c>
      <c r="AI33" s="222" t="s">
        <v>544</v>
      </c>
      <c r="AJ33" s="222" t="s">
        <v>545</v>
      </c>
      <c r="AK33" s="222" t="s">
        <v>546</v>
      </c>
      <c r="AL33" s="222" t="s">
        <v>112</v>
      </c>
      <c r="AM33" s="222" t="s">
        <v>112</v>
      </c>
      <c r="AN33" s="222" t="s">
        <v>112</v>
      </c>
      <c r="AO33" s="222" t="s">
        <v>460</v>
      </c>
      <c r="AP33" s="222" t="s">
        <v>547</v>
      </c>
      <c r="AQ33" s="222" t="s">
        <v>548</v>
      </c>
      <c r="AR33" s="222" t="s">
        <v>549</v>
      </c>
      <c r="AS33" s="222" t="s">
        <v>550</v>
      </c>
      <c r="AT33" s="222" t="s">
        <v>544</v>
      </c>
      <c r="AU33" s="222" t="s">
        <v>445</v>
      </c>
      <c r="AV33" s="222" t="s">
        <v>551</v>
      </c>
      <c r="AW33" s="222" t="s">
        <v>552</v>
      </c>
      <c r="AX33" s="222" t="s">
        <v>544</v>
      </c>
      <c r="AY33" s="222" t="s">
        <v>553</v>
      </c>
      <c r="AZ33" s="222" t="s">
        <v>554</v>
      </c>
    </row>
    <row r="34" ht="50" customHeight="1" spans="1:52">
      <c r="A34" s="222">
        <v>28</v>
      </c>
      <c r="B34" s="223" t="s">
        <v>555</v>
      </c>
      <c r="C34" s="222"/>
      <c r="D34" s="225" t="s">
        <v>188</v>
      </c>
      <c r="E34" s="222" t="s">
        <v>59</v>
      </c>
      <c r="F34" s="222" t="s">
        <v>60</v>
      </c>
      <c r="G34" s="222" t="s">
        <v>61</v>
      </c>
      <c r="H34" s="222" t="s">
        <v>189</v>
      </c>
      <c r="I34" s="222">
        <v>90000</v>
      </c>
      <c r="J34" s="222">
        <v>45000</v>
      </c>
      <c r="K34" s="222">
        <v>0</v>
      </c>
      <c r="L34" s="222">
        <v>45000</v>
      </c>
      <c r="M34" s="222">
        <v>13000</v>
      </c>
      <c r="N34" s="222">
        <v>13000</v>
      </c>
      <c r="O34" s="222">
        <v>0</v>
      </c>
      <c r="P34" s="222">
        <v>0</v>
      </c>
      <c r="Q34" s="222">
        <v>0</v>
      </c>
      <c r="R34" s="246">
        <v>3000</v>
      </c>
      <c r="S34" s="247">
        <v>13100</v>
      </c>
      <c r="T34" s="222">
        <v>13100</v>
      </c>
      <c r="U34" s="222">
        <v>0</v>
      </c>
      <c r="V34" s="222">
        <v>0</v>
      </c>
      <c r="W34" s="222" t="s">
        <v>556</v>
      </c>
      <c r="X34" s="222" t="s">
        <v>557</v>
      </c>
      <c r="Y34" s="251" t="s">
        <v>558</v>
      </c>
      <c r="Z34" s="222" t="s">
        <v>414</v>
      </c>
      <c r="AA34" s="222" t="s">
        <v>67</v>
      </c>
      <c r="AB34" s="251" t="s">
        <v>559</v>
      </c>
      <c r="AC34" s="222" t="s">
        <v>98</v>
      </c>
      <c r="AD34" s="251" t="s">
        <v>560</v>
      </c>
      <c r="AE34" s="222" t="s">
        <v>561</v>
      </c>
      <c r="AF34" s="222" t="s">
        <v>561</v>
      </c>
      <c r="AG34" s="222" t="s">
        <v>73</v>
      </c>
      <c r="AH34" s="222" t="s">
        <v>562</v>
      </c>
      <c r="AI34" s="222" t="s">
        <v>563</v>
      </c>
      <c r="AJ34" s="222" t="s">
        <v>564</v>
      </c>
      <c r="AK34" s="222" t="s">
        <v>565</v>
      </c>
      <c r="AL34" s="222" t="s">
        <v>112</v>
      </c>
      <c r="AM34" s="222" t="s">
        <v>112</v>
      </c>
      <c r="AN34" s="222" t="s">
        <v>112</v>
      </c>
      <c r="AO34" s="222" t="s">
        <v>566</v>
      </c>
      <c r="AP34" s="222" t="s">
        <v>566</v>
      </c>
      <c r="AQ34" s="222" t="s">
        <v>567</v>
      </c>
      <c r="AR34" s="222" t="s">
        <v>568</v>
      </c>
      <c r="AS34" s="222" t="s">
        <v>569</v>
      </c>
      <c r="AT34" s="222" t="s">
        <v>567</v>
      </c>
      <c r="AU34" s="222" t="s">
        <v>570</v>
      </c>
      <c r="AV34" s="222" t="s">
        <v>571</v>
      </c>
      <c r="AW34" s="222" t="s">
        <v>572</v>
      </c>
      <c r="AX34" s="222" t="s">
        <v>567</v>
      </c>
      <c r="AY34" s="222" t="s">
        <v>140</v>
      </c>
      <c r="AZ34" s="222" t="s">
        <v>573</v>
      </c>
    </row>
    <row r="35" ht="50" customHeight="1" spans="1:52">
      <c r="A35" s="222">
        <v>29</v>
      </c>
      <c r="B35" s="223" t="s">
        <v>574</v>
      </c>
      <c r="C35" s="222"/>
      <c r="D35" s="225"/>
      <c r="E35" s="222" t="s">
        <v>59</v>
      </c>
      <c r="F35" s="222" t="s">
        <v>60</v>
      </c>
      <c r="G35" s="222" t="s">
        <v>61</v>
      </c>
      <c r="H35" s="222" t="s">
        <v>575</v>
      </c>
      <c r="I35" s="222">
        <v>6800</v>
      </c>
      <c r="J35" s="222">
        <v>600</v>
      </c>
      <c r="K35" s="222">
        <v>0</v>
      </c>
      <c r="L35" s="222">
        <v>6200</v>
      </c>
      <c r="M35" s="222">
        <v>3000</v>
      </c>
      <c r="N35" s="222">
        <v>400</v>
      </c>
      <c r="O35" s="222">
        <v>0</v>
      </c>
      <c r="P35" s="222">
        <v>2600</v>
      </c>
      <c r="Q35" s="222">
        <v>0</v>
      </c>
      <c r="R35" s="246">
        <v>700</v>
      </c>
      <c r="S35" s="247">
        <v>1100</v>
      </c>
      <c r="T35" s="222">
        <v>0</v>
      </c>
      <c r="U35" s="222">
        <v>0</v>
      </c>
      <c r="V35" s="222">
        <v>1100</v>
      </c>
      <c r="W35" s="222" t="s">
        <v>576</v>
      </c>
      <c r="X35" s="222" t="s">
        <v>577</v>
      </c>
      <c r="Y35" s="251" t="s">
        <v>578</v>
      </c>
      <c r="Z35" s="222" t="s">
        <v>414</v>
      </c>
      <c r="AA35" s="222" t="s">
        <v>67</v>
      </c>
      <c r="AB35" s="251" t="s">
        <v>579</v>
      </c>
      <c r="AC35" s="222" t="s">
        <v>416</v>
      </c>
      <c r="AD35" s="251" t="s">
        <v>580</v>
      </c>
      <c r="AE35" s="222" t="s">
        <v>581</v>
      </c>
      <c r="AF35" s="222" t="s">
        <v>581</v>
      </c>
      <c r="AG35" s="222" t="s">
        <v>73</v>
      </c>
      <c r="AH35" s="222" t="s">
        <v>149</v>
      </c>
      <c r="AI35" s="222" t="s">
        <v>582</v>
      </c>
      <c r="AJ35" s="222" t="s">
        <v>583</v>
      </c>
      <c r="AK35" s="222" t="s">
        <v>584</v>
      </c>
      <c r="AL35" s="222" t="s">
        <v>112</v>
      </c>
      <c r="AM35" s="222" t="s">
        <v>112</v>
      </c>
      <c r="AN35" s="222" t="s">
        <v>112</v>
      </c>
      <c r="AO35" s="222" t="s">
        <v>384</v>
      </c>
      <c r="AP35" s="222" t="s">
        <v>384</v>
      </c>
      <c r="AQ35" s="222" t="s">
        <v>384</v>
      </c>
      <c r="AR35" s="222" t="s">
        <v>384</v>
      </c>
      <c r="AS35" s="222" t="s">
        <v>384</v>
      </c>
      <c r="AT35" s="222" t="s">
        <v>384</v>
      </c>
      <c r="AU35" s="222" t="s">
        <v>384</v>
      </c>
      <c r="AV35" s="222" t="s">
        <v>584</v>
      </c>
      <c r="AW35" s="222" t="s">
        <v>384</v>
      </c>
      <c r="AX35" s="222" t="s">
        <v>384</v>
      </c>
      <c r="AY35" s="222" t="s">
        <v>384</v>
      </c>
      <c r="AZ35" s="222" t="s">
        <v>584</v>
      </c>
    </row>
    <row r="36" ht="50" customHeight="1" spans="1:52">
      <c r="A36" s="222">
        <v>30</v>
      </c>
      <c r="B36" s="223" t="s">
        <v>585</v>
      </c>
      <c r="C36" s="222"/>
      <c r="D36" s="225" t="s">
        <v>58</v>
      </c>
      <c r="E36" s="222" t="s">
        <v>59</v>
      </c>
      <c r="F36" s="222" t="s">
        <v>60</v>
      </c>
      <c r="G36" s="222" t="s">
        <v>61</v>
      </c>
      <c r="H36" s="222" t="s">
        <v>62</v>
      </c>
      <c r="I36" s="222">
        <v>72000</v>
      </c>
      <c r="J36" s="222">
        <v>72000</v>
      </c>
      <c r="K36" s="222">
        <v>0</v>
      </c>
      <c r="L36" s="222">
        <v>0</v>
      </c>
      <c r="M36" s="222">
        <v>28000</v>
      </c>
      <c r="N36" s="222">
        <v>28000</v>
      </c>
      <c r="O36" s="222">
        <v>0</v>
      </c>
      <c r="P36" s="222">
        <v>0</v>
      </c>
      <c r="Q36" s="222">
        <v>0</v>
      </c>
      <c r="R36" s="246">
        <v>7500</v>
      </c>
      <c r="S36" s="247">
        <v>29947</v>
      </c>
      <c r="T36" s="222">
        <v>20700</v>
      </c>
      <c r="U36" s="222">
        <v>9247</v>
      </c>
      <c r="V36" s="222">
        <v>0</v>
      </c>
      <c r="W36" s="222" t="s">
        <v>586</v>
      </c>
      <c r="X36" s="222" t="s">
        <v>587</v>
      </c>
      <c r="Y36" s="251" t="s">
        <v>588</v>
      </c>
      <c r="Z36" s="222" t="s">
        <v>96</v>
      </c>
      <c r="AA36" s="222" t="s">
        <v>67</v>
      </c>
      <c r="AB36" s="251" t="s">
        <v>589</v>
      </c>
      <c r="AC36" s="222" t="s">
        <v>98</v>
      </c>
      <c r="AD36" s="251" t="s">
        <v>590</v>
      </c>
      <c r="AE36" s="222" t="s">
        <v>591</v>
      </c>
      <c r="AF36" s="222" t="s">
        <v>591</v>
      </c>
      <c r="AG36" s="222" t="s">
        <v>73</v>
      </c>
      <c r="AH36" s="222" t="s">
        <v>562</v>
      </c>
      <c r="AI36" s="222" t="s">
        <v>592</v>
      </c>
      <c r="AJ36" s="222" t="s">
        <v>593</v>
      </c>
      <c r="AK36" s="222" t="s">
        <v>594</v>
      </c>
      <c r="AL36" s="222" t="s">
        <v>107</v>
      </c>
      <c r="AM36" s="222" t="s">
        <v>595</v>
      </c>
      <c r="AN36" s="222" t="s">
        <v>596</v>
      </c>
      <c r="AO36" s="222" t="s">
        <v>81</v>
      </c>
      <c r="AP36" s="222" t="s">
        <v>399</v>
      </c>
      <c r="AQ36" s="222" t="s">
        <v>238</v>
      </c>
      <c r="AR36" s="222" t="s">
        <v>597</v>
      </c>
      <c r="AS36" s="222" t="s">
        <v>113</v>
      </c>
      <c r="AT36" s="222" t="s">
        <v>107</v>
      </c>
      <c r="AU36" s="222" t="s">
        <v>114</v>
      </c>
      <c r="AV36" s="222" t="s">
        <v>115</v>
      </c>
      <c r="AW36" s="222" t="s">
        <v>595</v>
      </c>
      <c r="AX36" s="222" t="s">
        <v>107</v>
      </c>
      <c r="AY36" s="222" t="s">
        <v>34</v>
      </c>
      <c r="AZ36" s="222" t="s">
        <v>596</v>
      </c>
    </row>
    <row r="37" ht="50" customHeight="1" spans="1:52">
      <c r="A37" s="222">
        <v>31</v>
      </c>
      <c r="B37" s="223" t="s">
        <v>598</v>
      </c>
      <c r="C37" s="222"/>
      <c r="D37" s="225" t="s">
        <v>58</v>
      </c>
      <c r="E37" s="222" t="s">
        <v>59</v>
      </c>
      <c r="F37" s="222" t="s">
        <v>60</v>
      </c>
      <c r="G37" s="222" t="s">
        <v>61</v>
      </c>
      <c r="H37" s="222" t="s">
        <v>243</v>
      </c>
      <c r="I37" s="222">
        <v>22000</v>
      </c>
      <c r="J37" s="222">
        <v>22000</v>
      </c>
      <c r="K37" s="222">
        <v>0</v>
      </c>
      <c r="L37" s="222">
        <v>0</v>
      </c>
      <c r="M37" s="222">
        <v>14700</v>
      </c>
      <c r="N37" s="222">
        <v>14700</v>
      </c>
      <c r="O37" s="222">
        <v>0</v>
      </c>
      <c r="P37" s="222">
        <v>0</v>
      </c>
      <c r="Q37" s="222">
        <v>0</v>
      </c>
      <c r="R37" s="246">
        <v>7100</v>
      </c>
      <c r="S37" s="247">
        <v>11800</v>
      </c>
      <c r="T37" s="222">
        <v>11800</v>
      </c>
      <c r="U37" s="222">
        <v>0</v>
      </c>
      <c r="V37" s="222">
        <v>0</v>
      </c>
      <c r="W37" s="222" t="s">
        <v>599</v>
      </c>
      <c r="X37" s="222" t="s">
        <v>600</v>
      </c>
      <c r="Y37" s="251" t="s">
        <v>601</v>
      </c>
      <c r="Z37" s="222" t="s">
        <v>414</v>
      </c>
      <c r="AA37" s="222" t="s">
        <v>67</v>
      </c>
      <c r="AB37" s="251" t="s">
        <v>602</v>
      </c>
      <c r="AC37" s="222" t="s">
        <v>98</v>
      </c>
      <c r="AD37" s="251" t="s">
        <v>603</v>
      </c>
      <c r="AE37" s="222" t="s">
        <v>604</v>
      </c>
      <c r="AF37" s="222" t="s">
        <v>604</v>
      </c>
      <c r="AG37" s="222" t="s">
        <v>73</v>
      </c>
      <c r="AH37" s="222" t="s">
        <v>605</v>
      </c>
      <c r="AI37" s="222" t="s">
        <v>606</v>
      </c>
      <c r="AJ37" s="222" t="s">
        <v>607</v>
      </c>
      <c r="AK37" s="222" t="s">
        <v>608</v>
      </c>
      <c r="AL37" s="222" t="s">
        <v>609</v>
      </c>
      <c r="AM37" s="222" t="s">
        <v>610</v>
      </c>
      <c r="AN37" s="222" t="s">
        <v>611</v>
      </c>
      <c r="AO37" s="222" t="s">
        <v>81</v>
      </c>
      <c r="AP37" s="222" t="s">
        <v>612</v>
      </c>
      <c r="AQ37" s="222" t="s">
        <v>613</v>
      </c>
      <c r="AR37" s="222" t="s">
        <v>614</v>
      </c>
      <c r="AS37" s="222" t="s">
        <v>615</v>
      </c>
      <c r="AT37" s="222" t="s">
        <v>613</v>
      </c>
      <c r="AU37" s="222" t="s">
        <v>616</v>
      </c>
      <c r="AV37" s="222" t="s">
        <v>617</v>
      </c>
      <c r="AW37" s="222" t="s">
        <v>618</v>
      </c>
      <c r="AX37" s="222" t="s">
        <v>613</v>
      </c>
      <c r="AY37" s="222" t="s">
        <v>140</v>
      </c>
      <c r="AZ37" s="222" t="s">
        <v>619</v>
      </c>
    </row>
    <row r="38" ht="50" customHeight="1" spans="1:52">
      <c r="A38" s="222">
        <v>32</v>
      </c>
      <c r="B38" s="223" t="s">
        <v>620</v>
      </c>
      <c r="C38" s="222"/>
      <c r="D38" s="225"/>
      <c r="E38" s="222" t="s">
        <v>59</v>
      </c>
      <c r="F38" s="222" t="s">
        <v>60</v>
      </c>
      <c r="G38" s="222" t="s">
        <v>61</v>
      </c>
      <c r="H38" s="222" t="s">
        <v>467</v>
      </c>
      <c r="I38" s="222">
        <v>17000</v>
      </c>
      <c r="J38" s="222">
        <v>2000</v>
      </c>
      <c r="K38" s="222">
        <v>0</v>
      </c>
      <c r="L38" s="222">
        <v>15000</v>
      </c>
      <c r="M38" s="222">
        <v>3500</v>
      </c>
      <c r="N38" s="222">
        <v>500</v>
      </c>
      <c r="O38" s="222">
        <v>0</v>
      </c>
      <c r="P38" s="222">
        <v>3000</v>
      </c>
      <c r="Q38" s="222">
        <v>0</v>
      </c>
      <c r="R38" s="246">
        <v>2700</v>
      </c>
      <c r="S38" s="247">
        <v>3050</v>
      </c>
      <c r="T38" s="222">
        <v>500</v>
      </c>
      <c r="U38" s="222">
        <v>0</v>
      </c>
      <c r="V38" s="222">
        <v>2550</v>
      </c>
      <c r="W38" s="222" t="s">
        <v>621</v>
      </c>
      <c r="X38" s="222" t="s">
        <v>622</v>
      </c>
      <c r="Y38" s="251" t="s">
        <v>623</v>
      </c>
      <c r="Z38" s="222" t="s">
        <v>414</v>
      </c>
      <c r="AA38" s="222" t="s">
        <v>67</v>
      </c>
      <c r="AB38" s="251" t="s">
        <v>624</v>
      </c>
      <c r="AC38" s="222" t="s">
        <v>98</v>
      </c>
      <c r="AD38" s="251" t="s">
        <v>625</v>
      </c>
      <c r="AE38" s="222" t="s">
        <v>626</v>
      </c>
      <c r="AF38" s="222" t="s">
        <v>626</v>
      </c>
      <c r="AG38" s="222" t="s">
        <v>73</v>
      </c>
      <c r="AH38" s="222" t="s">
        <v>103</v>
      </c>
      <c r="AI38" s="222" t="s">
        <v>627</v>
      </c>
      <c r="AJ38" s="222" t="s">
        <v>628</v>
      </c>
      <c r="AK38" s="222" t="s">
        <v>629</v>
      </c>
      <c r="AL38" s="222" t="s">
        <v>112</v>
      </c>
      <c r="AM38" s="222" t="s">
        <v>112</v>
      </c>
      <c r="AN38" s="222" t="s">
        <v>112</v>
      </c>
      <c r="AO38" s="222" t="s">
        <v>630</v>
      </c>
      <c r="AP38" s="222" t="s">
        <v>631</v>
      </c>
      <c r="AQ38" s="222" t="s">
        <v>632</v>
      </c>
      <c r="AR38" s="222" t="s">
        <v>633</v>
      </c>
      <c r="AS38" s="222" t="s">
        <v>628</v>
      </c>
      <c r="AT38" s="222" t="s">
        <v>627</v>
      </c>
      <c r="AU38" s="222" t="s">
        <v>88</v>
      </c>
      <c r="AV38" s="222" t="s">
        <v>629</v>
      </c>
      <c r="AW38" s="222" t="s">
        <v>634</v>
      </c>
      <c r="AX38" s="222" t="s">
        <v>627</v>
      </c>
      <c r="AY38" s="222" t="s">
        <v>85</v>
      </c>
      <c r="AZ38" s="222" t="s">
        <v>635</v>
      </c>
    </row>
    <row r="39" ht="50" customHeight="1" spans="1:52">
      <c r="A39" s="222">
        <v>33</v>
      </c>
      <c r="B39" s="223" t="s">
        <v>636</v>
      </c>
      <c r="C39" s="222"/>
      <c r="D39" s="225" t="s">
        <v>188</v>
      </c>
      <c r="E39" s="222" t="s">
        <v>59</v>
      </c>
      <c r="F39" s="222" t="s">
        <v>60</v>
      </c>
      <c r="G39" s="222" t="s">
        <v>61</v>
      </c>
      <c r="H39" s="222" t="s">
        <v>467</v>
      </c>
      <c r="I39" s="222">
        <v>37150</v>
      </c>
      <c r="J39" s="222">
        <v>33064</v>
      </c>
      <c r="K39" s="222">
        <v>2339</v>
      </c>
      <c r="L39" s="222">
        <v>1747</v>
      </c>
      <c r="M39" s="222">
        <v>8300</v>
      </c>
      <c r="N39" s="222">
        <v>6740</v>
      </c>
      <c r="O39" s="222">
        <v>1560</v>
      </c>
      <c r="P39" s="222">
        <v>0</v>
      </c>
      <c r="Q39" s="222">
        <v>0</v>
      </c>
      <c r="R39" s="246">
        <v>3380</v>
      </c>
      <c r="S39" s="247">
        <v>5884</v>
      </c>
      <c r="T39" s="222">
        <v>3545</v>
      </c>
      <c r="U39" s="222">
        <v>2339</v>
      </c>
      <c r="V39" s="222">
        <v>0</v>
      </c>
      <c r="W39" s="222" t="s">
        <v>637</v>
      </c>
      <c r="X39" s="222" t="s">
        <v>638</v>
      </c>
      <c r="Y39" s="251" t="s">
        <v>639</v>
      </c>
      <c r="Z39" s="222" t="s">
        <v>640</v>
      </c>
      <c r="AA39" s="222" t="s">
        <v>67</v>
      </c>
      <c r="AB39" s="251" t="s">
        <v>641</v>
      </c>
      <c r="AC39" s="222" t="s">
        <v>98</v>
      </c>
      <c r="AD39" s="251" t="s">
        <v>642</v>
      </c>
      <c r="AE39" s="222" t="s">
        <v>643</v>
      </c>
      <c r="AF39" s="222" t="s">
        <v>644</v>
      </c>
      <c r="AG39" s="222" t="s">
        <v>73</v>
      </c>
      <c r="AH39" s="222" t="s">
        <v>645</v>
      </c>
      <c r="AI39" s="222" t="s">
        <v>646</v>
      </c>
      <c r="AJ39" s="222" t="s">
        <v>647</v>
      </c>
      <c r="AK39" s="222" t="s">
        <v>648</v>
      </c>
      <c r="AL39" s="222" t="s">
        <v>649</v>
      </c>
      <c r="AM39" s="222" t="s">
        <v>650</v>
      </c>
      <c r="AN39" s="222" t="s">
        <v>651</v>
      </c>
      <c r="AO39" s="222" t="s">
        <v>110</v>
      </c>
      <c r="AP39" s="222" t="s">
        <v>424</v>
      </c>
      <c r="AQ39" s="222" t="s">
        <v>652</v>
      </c>
      <c r="AR39" s="222" t="s">
        <v>653</v>
      </c>
      <c r="AS39" s="222" t="s">
        <v>654</v>
      </c>
      <c r="AT39" s="222" t="s">
        <v>649</v>
      </c>
      <c r="AU39" s="222" t="s">
        <v>655</v>
      </c>
      <c r="AV39" s="222" t="s">
        <v>656</v>
      </c>
      <c r="AW39" s="222" t="s">
        <v>657</v>
      </c>
      <c r="AX39" s="222" t="s">
        <v>649</v>
      </c>
      <c r="AY39" s="222" t="s">
        <v>140</v>
      </c>
      <c r="AZ39" s="222" t="s">
        <v>658</v>
      </c>
    </row>
    <row r="40" ht="50" customHeight="1" spans="1:52">
      <c r="A40" s="222">
        <v>34</v>
      </c>
      <c r="B40" s="223" t="s">
        <v>659</v>
      </c>
      <c r="C40" s="222"/>
      <c r="D40" s="225" t="s">
        <v>91</v>
      </c>
      <c r="E40" s="222" t="s">
        <v>59</v>
      </c>
      <c r="F40" s="222" t="s">
        <v>60</v>
      </c>
      <c r="G40" s="222" t="s">
        <v>61</v>
      </c>
      <c r="H40" s="222" t="s">
        <v>505</v>
      </c>
      <c r="I40" s="222">
        <v>20000</v>
      </c>
      <c r="J40" s="222">
        <v>12300</v>
      </c>
      <c r="K40" s="222">
        <v>7700</v>
      </c>
      <c r="L40" s="222">
        <v>0</v>
      </c>
      <c r="M40" s="222">
        <v>11800</v>
      </c>
      <c r="N40" s="222">
        <v>6667</v>
      </c>
      <c r="O40" s="222">
        <v>5133</v>
      </c>
      <c r="P40" s="222">
        <v>0</v>
      </c>
      <c r="Q40" s="222">
        <v>0</v>
      </c>
      <c r="R40" s="246">
        <v>1150</v>
      </c>
      <c r="S40" s="247">
        <v>4170</v>
      </c>
      <c r="T40" s="222">
        <v>1070</v>
      </c>
      <c r="U40" s="222">
        <v>3100</v>
      </c>
      <c r="V40" s="222">
        <v>0</v>
      </c>
      <c r="W40" s="222" t="s">
        <v>660</v>
      </c>
      <c r="X40" s="222" t="s">
        <v>661</v>
      </c>
      <c r="Y40" s="251" t="s">
        <v>662</v>
      </c>
      <c r="Z40" s="222" t="s">
        <v>414</v>
      </c>
      <c r="AA40" s="222" t="s">
        <v>67</v>
      </c>
      <c r="AB40" s="251" t="s">
        <v>663</v>
      </c>
      <c r="AC40" s="222" t="s">
        <v>98</v>
      </c>
      <c r="AD40" s="251" t="s">
        <v>664</v>
      </c>
      <c r="AE40" s="222" t="s">
        <v>665</v>
      </c>
      <c r="AF40" s="222" t="s">
        <v>666</v>
      </c>
      <c r="AG40" s="222" t="s">
        <v>491</v>
      </c>
      <c r="AH40" s="222" t="s">
        <v>667</v>
      </c>
      <c r="AI40" s="222" t="s">
        <v>668</v>
      </c>
      <c r="AJ40" s="222" t="s">
        <v>669</v>
      </c>
      <c r="AK40" s="222" t="s">
        <v>670</v>
      </c>
      <c r="AL40" s="222" t="s">
        <v>671</v>
      </c>
      <c r="AM40" s="222" t="s">
        <v>672</v>
      </c>
      <c r="AN40" s="222" t="s">
        <v>673</v>
      </c>
      <c r="AO40" s="222" t="s">
        <v>440</v>
      </c>
      <c r="AP40" s="222" t="s">
        <v>674</v>
      </c>
      <c r="AQ40" s="222" t="s">
        <v>675</v>
      </c>
      <c r="AR40" s="222" t="s">
        <v>676</v>
      </c>
      <c r="AS40" s="222" t="s">
        <v>669</v>
      </c>
      <c r="AT40" s="222" t="s">
        <v>668</v>
      </c>
      <c r="AU40" s="222" t="s">
        <v>677</v>
      </c>
      <c r="AV40" s="222" t="s">
        <v>670</v>
      </c>
      <c r="AW40" s="222" t="s">
        <v>672</v>
      </c>
      <c r="AX40" s="222" t="s">
        <v>671</v>
      </c>
      <c r="AY40" s="222" t="s">
        <v>140</v>
      </c>
      <c r="AZ40" s="222" t="s">
        <v>673</v>
      </c>
    </row>
    <row r="41" ht="50" customHeight="1" spans="1:52">
      <c r="A41" s="222">
        <v>35</v>
      </c>
      <c r="B41" s="223" t="s">
        <v>678</v>
      </c>
      <c r="C41" s="222"/>
      <c r="D41" s="225" t="s">
        <v>372</v>
      </c>
      <c r="E41" s="222" t="s">
        <v>59</v>
      </c>
      <c r="F41" s="222" t="s">
        <v>60</v>
      </c>
      <c r="G41" s="222" t="s">
        <v>61</v>
      </c>
      <c r="H41" s="222" t="s">
        <v>243</v>
      </c>
      <c r="I41" s="222">
        <v>20000</v>
      </c>
      <c r="J41" s="222">
        <v>4000</v>
      </c>
      <c r="K41" s="222">
        <v>0</v>
      </c>
      <c r="L41" s="222">
        <v>16000</v>
      </c>
      <c r="M41" s="222">
        <v>12700</v>
      </c>
      <c r="N41" s="222">
        <v>2700</v>
      </c>
      <c r="O41" s="222">
        <v>0</v>
      </c>
      <c r="P41" s="222">
        <v>10000</v>
      </c>
      <c r="Q41" s="222">
        <v>0</v>
      </c>
      <c r="R41" s="246">
        <v>3080</v>
      </c>
      <c r="S41" s="247">
        <v>4620</v>
      </c>
      <c r="T41" s="222">
        <v>600</v>
      </c>
      <c r="U41" s="222">
        <v>0</v>
      </c>
      <c r="V41" s="222">
        <v>4020</v>
      </c>
      <c r="W41" s="222" t="s">
        <v>174</v>
      </c>
      <c r="X41" s="222" t="s">
        <v>679</v>
      </c>
      <c r="Y41" s="251" t="s">
        <v>680</v>
      </c>
      <c r="Z41" s="222" t="s">
        <v>414</v>
      </c>
      <c r="AA41" s="222" t="s">
        <v>67</v>
      </c>
      <c r="AB41" s="251" t="s">
        <v>681</v>
      </c>
      <c r="AC41" s="222" t="s">
        <v>98</v>
      </c>
      <c r="AD41" s="251" t="s">
        <v>682</v>
      </c>
      <c r="AE41" s="222" t="s">
        <v>164</v>
      </c>
      <c r="AF41" s="222" t="s">
        <v>683</v>
      </c>
      <c r="AG41" s="222" t="s">
        <v>73</v>
      </c>
      <c r="AH41" s="222" t="s">
        <v>149</v>
      </c>
      <c r="AI41" s="222" t="s">
        <v>684</v>
      </c>
      <c r="AJ41" s="222" t="s">
        <v>685</v>
      </c>
      <c r="AK41" s="222" t="s">
        <v>686</v>
      </c>
      <c r="AL41" s="222" t="s">
        <v>112</v>
      </c>
      <c r="AM41" s="222" t="s">
        <v>112</v>
      </c>
      <c r="AN41" s="222" t="s">
        <v>112</v>
      </c>
      <c r="AO41" s="222" t="s">
        <v>112</v>
      </c>
      <c r="AP41" s="222" t="s">
        <v>687</v>
      </c>
      <c r="AQ41" s="222" t="s">
        <v>688</v>
      </c>
      <c r="AR41" s="222" t="s">
        <v>689</v>
      </c>
      <c r="AS41" s="222" t="s">
        <v>690</v>
      </c>
      <c r="AT41" s="222" t="s">
        <v>691</v>
      </c>
      <c r="AU41" s="222" t="s">
        <v>88</v>
      </c>
      <c r="AV41" s="222" t="s">
        <v>692</v>
      </c>
      <c r="AW41" s="222" t="s">
        <v>685</v>
      </c>
      <c r="AX41" s="222" t="s">
        <v>691</v>
      </c>
      <c r="AY41" s="222" t="s">
        <v>693</v>
      </c>
      <c r="AZ41" s="222" t="s">
        <v>686</v>
      </c>
    </row>
    <row r="42" ht="50" customHeight="1" spans="1:52">
      <c r="A42" s="222">
        <v>36</v>
      </c>
      <c r="B42" s="223" t="s">
        <v>694</v>
      </c>
      <c r="C42" s="222"/>
      <c r="D42" s="225" t="s">
        <v>91</v>
      </c>
      <c r="E42" s="222" t="s">
        <v>59</v>
      </c>
      <c r="F42" s="222" t="s">
        <v>60</v>
      </c>
      <c r="G42" s="222" t="s">
        <v>61</v>
      </c>
      <c r="H42" s="222" t="s">
        <v>695</v>
      </c>
      <c r="I42" s="222">
        <v>162000</v>
      </c>
      <c r="J42" s="222">
        <v>150000</v>
      </c>
      <c r="K42" s="222">
        <v>0</v>
      </c>
      <c r="L42" s="222">
        <v>12000</v>
      </c>
      <c r="M42" s="222">
        <v>1000</v>
      </c>
      <c r="N42" s="222">
        <v>1000</v>
      </c>
      <c r="O42" s="222">
        <v>0</v>
      </c>
      <c r="P42" s="222">
        <v>0</v>
      </c>
      <c r="Q42" s="222">
        <v>0</v>
      </c>
      <c r="R42" s="246">
        <v>0</v>
      </c>
      <c r="S42" s="247">
        <v>0</v>
      </c>
      <c r="T42" s="222">
        <v>0</v>
      </c>
      <c r="U42" s="222">
        <v>0</v>
      </c>
      <c r="V42" s="222">
        <v>0</v>
      </c>
      <c r="W42" s="222" t="s">
        <v>190</v>
      </c>
      <c r="X42" s="222" t="s">
        <v>190</v>
      </c>
      <c r="Y42" s="223" t="s">
        <v>696</v>
      </c>
      <c r="Z42" s="222" t="s">
        <v>414</v>
      </c>
      <c r="AA42" s="222" t="s">
        <v>91</v>
      </c>
      <c r="AB42" s="251" t="s">
        <v>697</v>
      </c>
      <c r="AC42" s="222" t="s">
        <v>698</v>
      </c>
      <c r="AD42" s="251" t="s">
        <v>699</v>
      </c>
      <c r="AE42" s="222" t="s">
        <v>149</v>
      </c>
      <c r="AF42" s="222" t="s">
        <v>101</v>
      </c>
      <c r="AG42" s="222" t="s">
        <v>102</v>
      </c>
      <c r="AH42" s="222" t="s">
        <v>700</v>
      </c>
      <c r="AI42" s="222" t="s">
        <v>701</v>
      </c>
      <c r="AJ42" s="222" t="s">
        <v>702</v>
      </c>
      <c r="AK42" s="222" t="s">
        <v>703</v>
      </c>
      <c r="AL42" s="222" t="s">
        <v>112</v>
      </c>
      <c r="AM42" s="222" t="s">
        <v>112</v>
      </c>
      <c r="AN42" s="222" t="s">
        <v>112</v>
      </c>
      <c r="AO42" s="222" t="s">
        <v>112</v>
      </c>
      <c r="AP42" s="222" t="s">
        <v>112</v>
      </c>
      <c r="AQ42" s="222" t="s">
        <v>112</v>
      </c>
      <c r="AR42" s="222" t="s">
        <v>112</v>
      </c>
      <c r="AS42" s="222" t="s">
        <v>704</v>
      </c>
      <c r="AT42" s="222" t="s">
        <v>701</v>
      </c>
      <c r="AU42" s="222" t="s">
        <v>705</v>
      </c>
      <c r="AV42" s="222" t="s">
        <v>706</v>
      </c>
      <c r="AW42" s="222" t="s">
        <v>707</v>
      </c>
      <c r="AX42" s="222" t="s">
        <v>701</v>
      </c>
      <c r="AY42" s="222" t="s">
        <v>708</v>
      </c>
      <c r="AZ42" s="222" t="s">
        <v>709</v>
      </c>
    </row>
    <row r="43" ht="50" customHeight="1" spans="1:52">
      <c r="A43" s="222">
        <v>37</v>
      </c>
      <c r="B43" s="223" t="s">
        <v>710</v>
      </c>
      <c r="C43" s="222"/>
      <c r="D43" s="225" t="s">
        <v>91</v>
      </c>
      <c r="E43" s="222" t="s">
        <v>59</v>
      </c>
      <c r="F43" s="222" t="s">
        <v>60</v>
      </c>
      <c r="G43" s="222" t="s">
        <v>61</v>
      </c>
      <c r="H43" s="222" t="s">
        <v>92</v>
      </c>
      <c r="I43" s="222">
        <v>58462</v>
      </c>
      <c r="J43" s="222">
        <v>54049</v>
      </c>
      <c r="K43" s="222">
        <v>4413</v>
      </c>
      <c r="L43" s="222">
        <v>0</v>
      </c>
      <c r="M43" s="222">
        <v>2500</v>
      </c>
      <c r="N43" s="222">
        <v>2500</v>
      </c>
      <c r="O43" s="222">
        <v>0</v>
      </c>
      <c r="P43" s="222">
        <v>0</v>
      </c>
      <c r="Q43" s="222">
        <v>0</v>
      </c>
      <c r="R43" s="246">
        <v>0</v>
      </c>
      <c r="S43" s="247">
        <v>800</v>
      </c>
      <c r="T43" s="222">
        <v>800</v>
      </c>
      <c r="U43" s="222">
        <v>0</v>
      </c>
      <c r="V43" s="222">
        <v>0</v>
      </c>
      <c r="W43" s="222" t="s">
        <v>190</v>
      </c>
      <c r="X43" s="222" t="s">
        <v>190</v>
      </c>
      <c r="Y43" s="251" t="s">
        <v>711</v>
      </c>
      <c r="Z43" s="222" t="s">
        <v>66</v>
      </c>
      <c r="AA43" s="222" t="s">
        <v>91</v>
      </c>
      <c r="AB43" s="251" t="s">
        <v>712</v>
      </c>
      <c r="AC43" s="222" t="s">
        <v>69</v>
      </c>
      <c r="AD43" s="251" t="s">
        <v>713</v>
      </c>
      <c r="AE43" s="222" t="s">
        <v>149</v>
      </c>
      <c r="AF43" s="222" t="s">
        <v>101</v>
      </c>
      <c r="AG43" s="222" t="s">
        <v>102</v>
      </c>
      <c r="AH43" s="222" t="s">
        <v>714</v>
      </c>
      <c r="AI43" s="222" t="s">
        <v>78</v>
      </c>
      <c r="AJ43" s="222" t="s">
        <v>79</v>
      </c>
      <c r="AK43" s="222" t="s">
        <v>80</v>
      </c>
      <c r="AL43" s="222" t="s">
        <v>87</v>
      </c>
      <c r="AM43" s="222" t="s">
        <v>715</v>
      </c>
      <c r="AN43" s="222" t="s">
        <v>716</v>
      </c>
      <c r="AO43" s="222" t="s">
        <v>630</v>
      </c>
      <c r="AP43" s="222" t="s">
        <v>399</v>
      </c>
      <c r="AQ43" s="222" t="s">
        <v>384</v>
      </c>
      <c r="AR43" s="222" t="s">
        <v>384</v>
      </c>
      <c r="AS43" s="222" t="s">
        <v>86</v>
      </c>
      <c r="AT43" s="222" t="s">
        <v>87</v>
      </c>
      <c r="AU43" s="222" t="s">
        <v>88</v>
      </c>
      <c r="AV43" s="222" t="s">
        <v>89</v>
      </c>
      <c r="AW43" s="222" t="s">
        <v>715</v>
      </c>
      <c r="AX43" s="222" t="s">
        <v>87</v>
      </c>
      <c r="AY43" s="222" t="s">
        <v>140</v>
      </c>
      <c r="AZ43" s="222" t="s">
        <v>716</v>
      </c>
    </row>
    <row r="44" ht="50" customHeight="1" spans="1:52">
      <c r="A44" s="222">
        <v>38</v>
      </c>
      <c r="B44" s="223" t="s">
        <v>717</v>
      </c>
      <c r="C44" s="222"/>
      <c r="D44" s="225" t="s">
        <v>188</v>
      </c>
      <c r="E44" s="222" t="s">
        <v>59</v>
      </c>
      <c r="F44" s="222" t="s">
        <v>60</v>
      </c>
      <c r="G44" s="222" t="s">
        <v>61</v>
      </c>
      <c r="H44" s="222" t="s">
        <v>467</v>
      </c>
      <c r="I44" s="222">
        <v>22000</v>
      </c>
      <c r="J44" s="222">
        <v>14500</v>
      </c>
      <c r="K44" s="222">
        <v>7500</v>
      </c>
      <c r="L44" s="222">
        <v>0</v>
      </c>
      <c r="M44" s="222">
        <v>500</v>
      </c>
      <c r="N44" s="222">
        <v>500</v>
      </c>
      <c r="O44" s="222">
        <v>0</v>
      </c>
      <c r="P44" s="222">
        <v>0</v>
      </c>
      <c r="Q44" s="222">
        <v>0</v>
      </c>
      <c r="R44" s="246">
        <v>145</v>
      </c>
      <c r="S44" s="247">
        <v>175</v>
      </c>
      <c r="T44" s="222">
        <v>175</v>
      </c>
      <c r="U44" s="222">
        <v>0</v>
      </c>
      <c r="V44" s="222">
        <v>0</v>
      </c>
      <c r="W44" s="222" t="s">
        <v>718</v>
      </c>
      <c r="X44" s="222" t="s">
        <v>719</v>
      </c>
      <c r="Y44" s="251" t="s">
        <v>720</v>
      </c>
      <c r="Z44" s="222" t="s">
        <v>414</v>
      </c>
      <c r="AA44" s="222" t="s">
        <v>67</v>
      </c>
      <c r="AB44" s="251" t="s">
        <v>721</v>
      </c>
      <c r="AC44" s="222" t="s">
        <v>416</v>
      </c>
      <c r="AD44" s="251" t="s">
        <v>722</v>
      </c>
      <c r="AE44" s="222" t="s">
        <v>527</v>
      </c>
      <c r="AF44" s="222" t="s">
        <v>527</v>
      </c>
      <c r="AG44" s="222" t="s">
        <v>73</v>
      </c>
      <c r="AH44" s="222" t="s">
        <v>103</v>
      </c>
      <c r="AI44" s="222" t="s">
        <v>723</v>
      </c>
      <c r="AJ44" s="222" t="s">
        <v>724</v>
      </c>
      <c r="AK44" s="222" t="s">
        <v>725</v>
      </c>
      <c r="AL44" s="222" t="s">
        <v>112</v>
      </c>
      <c r="AM44" s="222" t="s">
        <v>112</v>
      </c>
      <c r="AN44" s="222" t="s">
        <v>112</v>
      </c>
      <c r="AO44" s="222" t="s">
        <v>726</v>
      </c>
      <c r="AP44" s="222" t="s">
        <v>726</v>
      </c>
      <c r="AQ44" s="222" t="s">
        <v>727</v>
      </c>
      <c r="AR44" s="222" t="s">
        <v>274</v>
      </c>
      <c r="AS44" s="222" t="s">
        <v>728</v>
      </c>
      <c r="AT44" s="222" t="s">
        <v>723</v>
      </c>
      <c r="AU44" s="222" t="s">
        <v>729</v>
      </c>
      <c r="AV44" s="222" t="s">
        <v>730</v>
      </c>
      <c r="AW44" s="222" t="s">
        <v>731</v>
      </c>
      <c r="AX44" s="222" t="s">
        <v>727</v>
      </c>
      <c r="AY44" s="222" t="s">
        <v>140</v>
      </c>
      <c r="AZ44" s="222" t="s">
        <v>732</v>
      </c>
    </row>
    <row r="45" ht="50" customHeight="1" spans="1:52">
      <c r="A45" s="222">
        <v>39</v>
      </c>
      <c r="B45" s="223" t="s">
        <v>733</v>
      </c>
      <c r="C45" s="222"/>
      <c r="D45" s="225" t="s">
        <v>91</v>
      </c>
      <c r="E45" s="222" t="s">
        <v>59</v>
      </c>
      <c r="F45" s="222" t="s">
        <v>60</v>
      </c>
      <c r="G45" s="222" t="s">
        <v>61</v>
      </c>
      <c r="H45" s="222" t="s">
        <v>575</v>
      </c>
      <c r="I45" s="222">
        <v>10000</v>
      </c>
      <c r="J45" s="222">
        <v>6000</v>
      </c>
      <c r="K45" s="222">
        <v>0</v>
      </c>
      <c r="L45" s="222">
        <v>4000</v>
      </c>
      <c r="M45" s="222">
        <v>6000</v>
      </c>
      <c r="N45" s="222">
        <v>4000</v>
      </c>
      <c r="O45" s="222">
        <v>0</v>
      </c>
      <c r="P45" s="222">
        <v>2000</v>
      </c>
      <c r="Q45" s="222">
        <v>0</v>
      </c>
      <c r="R45" s="246">
        <v>3000</v>
      </c>
      <c r="S45" s="247">
        <v>3000</v>
      </c>
      <c r="T45" s="222">
        <v>2000</v>
      </c>
      <c r="U45" s="222">
        <v>0</v>
      </c>
      <c r="V45" s="222">
        <v>1000</v>
      </c>
      <c r="W45" s="222" t="s">
        <v>121</v>
      </c>
      <c r="X45" s="222" t="s">
        <v>734</v>
      </c>
      <c r="Y45" s="251" t="s">
        <v>735</v>
      </c>
      <c r="Z45" s="222" t="s">
        <v>66</v>
      </c>
      <c r="AA45" s="222" t="s">
        <v>91</v>
      </c>
      <c r="AB45" s="251" t="s">
        <v>736</v>
      </c>
      <c r="AC45" s="222" t="s">
        <v>98</v>
      </c>
      <c r="AD45" s="251" t="s">
        <v>737</v>
      </c>
      <c r="AE45" s="222" t="s">
        <v>100</v>
      </c>
      <c r="AF45" s="222" t="s">
        <v>101</v>
      </c>
      <c r="AG45" s="222" t="s">
        <v>102</v>
      </c>
      <c r="AH45" s="222" t="s">
        <v>149</v>
      </c>
      <c r="AI45" s="222" t="s">
        <v>738</v>
      </c>
      <c r="AJ45" s="222" t="s">
        <v>739</v>
      </c>
      <c r="AK45" s="222" t="s">
        <v>740</v>
      </c>
      <c r="AL45" s="222" t="s">
        <v>112</v>
      </c>
      <c r="AM45" s="222" t="s">
        <v>112</v>
      </c>
      <c r="AN45" s="222" t="s">
        <v>112</v>
      </c>
      <c r="AO45" s="222" t="s">
        <v>741</v>
      </c>
      <c r="AP45" s="222" t="s">
        <v>741</v>
      </c>
      <c r="AQ45" s="222" t="s">
        <v>742</v>
      </c>
      <c r="AR45" s="222" t="s">
        <v>743</v>
      </c>
      <c r="AS45" s="222" t="s">
        <v>744</v>
      </c>
      <c r="AT45" s="222" t="s">
        <v>738</v>
      </c>
      <c r="AU45" s="222" t="s">
        <v>745</v>
      </c>
      <c r="AV45" s="222" t="s">
        <v>746</v>
      </c>
      <c r="AW45" s="222" t="s">
        <v>739</v>
      </c>
      <c r="AX45" s="222" t="s">
        <v>738</v>
      </c>
      <c r="AY45" s="222" t="s">
        <v>747</v>
      </c>
      <c r="AZ45" s="222" t="s">
        <v>740</v>
      </c>
    </row>
    <row r="46" ht="50" customHeight="1" spans="1:52">
      <c r="A46" s="222">
        <v>40</v>
      </c>
      <c r="B46" s="226" t="s">
        <v>748</v>
      </c>
      <c r="C46" s="222"/>
      <c r="D46" s="225" t="s">
        <v>91</v>
      </c>
      <c r="E46" s="222" t="s">
        <v>59</v>
      </c>
      <c r="F46" s="222" t="s">
        <v>142</v>
      </c>
      <c r="G46" s="222" t="s">
        <v>61</v>
      </c>
      <c r="H46" s="222" t="s">
        <v>120</v>
      </c>
      <c r="I46" s="222">
        <v>649293</v>
      </c>
      <c r="J46" s="222">
        <v>11590</v>
      </c>
      <c r="K46" s="222">
        <v>637703</v>
      </c>
      <c r="L46" s="222">
        <v>0</v>
      </c>
      <c r="M46" s="222">
        <v>60200</v>
      </c>
      <c r="N46" s="222">
        <v>200</v>
      </c>
      <c r="O46" s="222">
        <v>60000</v>
      </c>
      <c r="P46" s="222">
        <v>0</v>
      </c>
      <c r="Q46" s="222">
        <v>0</v>
      </c>
      <c r="R46" s="246">
        <v>0</v>
      </c>
      <c r="S46" s="247">
        <v>0</v>
      </c>
      <c r="T46" s="222">
        <v>0</v>
      </c>
      <c r="U46" s="222">
        <v>0</v>
      </c>
      <c r="V46" s="222">
        <v>0</v>
      </c>
      <c r="W46" s="222" t="s">
        <v>190</v>
      </c>
      <c r="X46" s="222" t="s">
        <v>190</v>
      </c>
      <c r="Y46" s="251" t="s">
        <v>749</v>
      </c>
      <c r="Z46" s="222" t="s">
        <v>66</v>
      </c>
      <c r="AA46" s="222" t="s">
        <v>91</v>
      </c>
      <c r="AB46" s="251" t="s">
        <v>750</v>
      </c>
      <c r="AC46" s="222" t="s">
        <v>163</v>
      </c>
      <c r="AD46" s="251" t="s">
        <v>751</v>
      </c>
      <c r="AE46" s="222" t="s">
        <v>149</v>
      </c>
      <c r="AF46" s="222" t="s">
        <v>101</v>
      </c>
      <c r="AG46" s="222" t="s">
        <v>102</v>
      </c>
      <c r="AH46" s="222" t="s">
        <v>752</v>
      </c>
      <c r="AI46" s="222" t="s">
        <v>208</v>
      </c>
      <c r="AJ46" s="222" t="s">
        <v>366</v>
      </c>
      <c r="AK46" s="222" t="s">
        <v>753</v>
      </c>
      <c r="AL46" s="222" t="s">
        <v>754</v>
      </c>
      <c r="AM46" s="222" t="s">
        <v>755</v>
      </c>
      <c r="AN46" s="222" t="s">
        <v>753</v>
      </c>
      <c r="AO46" s="222" t="s">
        <v>366</v>
      </c>
      <c r="AP46" s="222" t="s">
        <v>366</v>
      </c>
      <c r="AQ46" s="222" t="s">
        <v>366</v>
      </c>
      <c r="AR46" s="222" t="s">
        <v>366</v>
      </c>
      <c r="AS46" s="222" t="s">
        <v>366</v>
      </c>
      <c r="AT46" s="222" t="s">
        <v>366</v>
      </c>
      <c r="AU46" s="222" t="s">
        <v>366</v>
      </c>
      <c r="AV46" s="222" t="s">
        <v>753</v>
      </c>
      <c r="AW46" s="222" t="s">
        <v>366</v>
      </c>
      <c r="AX46" s="222" t="s">
        <v>366</v>
      </c>
      <c r="AY46" s="222" t="s">
        <v>366</v>
      </c>
      <c r="AZ46" s="222" t="s">
        <v>753</v>
      </c>
    </row>
    <row r="47" ht="50" customHeight="1" spans="1:52">
      <c r="A47" s="222">
        <v>41</v>
      </c>
      <c r="B47" s="226" t="s">
        <v>756</v>
      </c>
      <c r="C47" s="222"/>
      <c r="D47" s="225" t="s">
        <v>91</v>
      </c>
      <c r="E47" s="222" t="s">
        <v>59</v>
      </c>
      <c r="F47" s="222" t="s">
        <v>373</v>
      </c>
      <c r="G47" s="222" t="s">
        <v>61</v>
      </c>
      <c r="H47" s="222" t="s">
        <v>120</v>
      </c>
      <c r="I47" s="222">
        <v>484668</v>
      </c>
      <c r="J47" s="222">
        <v>376048</v>
      </c>
      <c r="K47" s="222">
        <v>108620</v>
      </c>
      <c r="L47" s="222">
        <v>0</v>
      </c>
      <c r="M47" s="222">
        <v>100000</v>
      </c>
      <c r="N47" s="222">
        <v>80000</v>
      </c>
      <c r="O47" s="222">
        <v>20000</v>
      </c>
      <c r="P47" s="222">
        <v>0</v>
      </c>
      <c r="Q47" s="222">
        <v>0</v>
      </c>
      <c r="R47" s="246">
        <v>0</v>
      </c>
      <c r="S47" s="247">
        <v>0</v>
      </c>
      <c r="T47" s="222">
        <v>0</v>
      </c>
      <c r="U47" s="222">
        <v>0</v>
      </c>
      <c r="V47" s="222">
        <v>0</v>
      </c>
      <c r="W47" s="222" t="s">
        <v>190</v>
      </c>
      <c r="X47" s="222" t="s">
        <v>190</v>
      </c>
      <c r="Y47" s="251" t="s">
        <v>757</v>
      </c>
      <c r="Z47" s="222" t="s">
        <v>640</v>
      </c>
      <c r="AA47" s="222" t="s">
        <v>91</v>
      </c>
      <c r="AB47" s="251" t="s">
        <v>758</v>
      </c>
      <c r="AC47" s="222" t="s">
        <v>284</v>
      </c>
      <c r="AD47" s="251" t="s">
        <v>759</v>
      </c>
      <c r="AE47" s="222" t="s">
        <v>543</v>
      </c>
      <c r="AF47" s="222" t="s">
        <v>101</v>
      </c>
      <c r="AG47" s="222" t="s">
        <v>102</v>
      </c>
      <c r="AH47" s="222" t="s">
        <v>760</v>
      </c>
      <c r="AI47" s="222" t="s">
        <v>195</v>
      </c>
      <c r="AJ47" s="222" t="s">
        <v>196</v>
      </c>
      <c r="AK47" s="222" t="s">
        <v>197</v>
      </c>
      <c r="AL47" s="222" t="s">
        <v>649</v>
      </c>
      <c r="AM47" s="222" t="s">
        <v>761</v>
      </c>
      <c r="AN47" s="222" t="s">
        <v>762</v>
      </c>
      <c r="AO47" s="222" t="s">
        <v>366</v>
      </c>
      <c r="AP47" s="222" t="s">
        <v>366</v>
      </c>
      <c r="AQ47" s="222" t="s">
        <v>366</v>
      </c>
      <c r="AR47" s="222" t="s">
        <v>366</v>
      </c>
      <c r="AS47" s="222" t="s">
        <v>763</v>
      </c>
      <c r="AT47" s="222" t="s">
        <v>649</v>
      </c>
      <c r="AU47" s="222" t="s">
        <v>85</v>
      </c>
      <c r="AV47" s="222" t="s">
        <v>764</v>
      </c>
      <c r="AW47" s="222" t="s">
        <v>761</v>
      </c>
      <c r="AX47" s="222" t="s">
        <v>649</v>
      </c>
      <c r="AY47" s="222" t="s">
        <v>140</v>
      </c>
      <c r="AZ47" s="222" t="s">
        <v>762</v>
      </c>
    </row>
    <row r="48" s="204" customFormat="1" ht="50" customHeight="1" spans="1:52">
      <c r="A48" s="228" t="s">
        <v>765</v>
      </c>
      <c r="B48" s="229" t="s">
        <v>766</v>
      </c>
      <c r="C48" s="230"/>
      <c r="D48" s="230"/>
      <c r="E48" s="228"/>
      <c r="F48" s="228"/>
      <c r="G48" s="228"/>
      <c r="H48" s="228"/>
      <c r="I48" s="228">
        <f>SUM(I49:I84)</f>
        <v>12453360</v>
      </c>
      <c r="J48" s="228">
        <f t="shared" ref="J48:Y48" si="2">SUM(J49:J84)</f>
        <v>10297341</v>
      </c>
      <c r="K48" s="228">
        <f t="shared" si="2"/>
        <v>2049316</v>
      </c>
      <c r="L48" s="228">
        <f t="shared" si="2"/>
        <v>106703</v>
      </c>
      <c r="M48" s="228">
        <f t="shared" si="2"/>
        <v>1498666</v>
      </c>
      <c r="N48" s="228">
        <f t="shared" si="2"/>
        <v>1236531</v>
      </c>
      <c r="O48" s="228">
        <f t="shared" si="2"/>
        <v>197100</v>
      </c>
      <c r="P48" s="228">
        <f t="shared" si="2"/>
        <v>65035</v>
      </c>
      <c r="Q48" s="228">
        <f t="shared" si="2"/>
        <v>5868446</v>
      </c>
      <c r="R48" s="240">
        <f t="shared" si="2"/>
        <v>447486</v>
      </c>
      <c r="S48" s="249">
        <f t="shared" si="2"/>
        <v>489767</v>
      </c>
      <c r="T48" s="228">
        <f t="shared" si="2"/>
        <v>396728</v>
      </c>
      <c r="U48" s="228">
        <f t="shared" si="2"/>
        <v>81244</v>
      </c>
      <c r="V48" s="228">
        <f t="shared" si="2"/>
        <v>11795</v>
      </c>
      <c r="W48" s="250">
        <f>S48/R48</f>
        <v>1.0944856375395</v>
      </c>
      <c r="X48" s="250">
        <f>S48/M48</f>
        <v>0.326801969217958</v>
      </c>
      <c r="Y48" s="254"/>
      <c r="Z48" s="228"/>
      <c r="AA48" s="228"/>
      <c r="AB48" s="254"/>
      <c r="AC48" s="228"/>
      <c r="AD48" s="254"/>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row>
    <row r="49" ht="50" customHeight="1" spans="1:52">
      <c r="A49" s="222">
        <v>1</v>
      </c>
      <c r="B49" s="223" t="s">
        <v>767</v>
      </c>
      <c r="C49" s="222"/>
      <c r="D49" s="225"/>
      <c r="E49" s="222" t="s">
        <v>768</v>
      </c>
      <c r="F49" s="222" t="s">
        <v>373</v>
      </c>
      <c r="G49" s="222" t="s">
        <v>61</v>
      </c>
      <c r="H49" s="222" t="s">
        <v>62</v>
      </c>
      <c r="I49" s="222">
        <v>6821</v>
      </c>
      <c r="J49" s="222">
        <v>6821</v>
      </c>
      <c r="K49" s="222">
        <v>0</v>
      </c>
      <c r="L49" s="222">
        <v>0</v>
      </c>
      <c r="M49" s="222">
        <v>2000</v>
      </c>
      <c r="N49" s="222">
        <v>2000</v>
      </c>
      <c r="O49" s="222">
        <v>0</v>
      </c>
      <c r="P49" s="222">
        <v>0</v>
      </c>
      <c r="Q49" s="222">
        <v>2778</v>
      </c>
      <c r="R49" s="246">
        <v>700</v>
      </c>
      <c r="S49" s="247">
        <v>812</v>
      </c>
      <c r="T49" s="222">
        <v>812</v>
      </c>
      <c r="U49" s="222">
        <v>0</v>
      </c>
      <c r="V49" s="222">
        <v>0</v>
      </c>
      <c r="W49" s="222" t="s">
        <v>769</v>
      </c>
      <c r="X49" s="222" t="s">
        <v>770</v>
      </c>
      <c r="Y49" s="251" t="s">
        <v>771</v>
      </c>
      <c r="Z49" s="222" t="s">
        <v>772</v>
      </c>
      <c r="AA49" s="222" t="s">
        <v>67</v>
      </c>
      <c r="AB49" s="251" t="s">
        <v>773</v>
      </c>
      <c r="AC49" s="222" t="s">
        <v>163</v>
      </c>
      <c r="AD49" s="251" t="s">
        <v>774</v>
      </c>
      <c r="AE49" s="222" t="s">
        <v>775</v>
      </c>
      <c r="AF49" s="222" t="s">
        <v>775</v>
      </c>
      <c r="AG49" s="222" t="s">
        <v>73</v>
      </c>
      <c r="AH49" s="222" t="s">
        <v>74</v>
      </c>
      <c r="AI49" s="222" t="s">
        <v>776</v>
      </c>
      <c r="AJ49" s="222" t="s">
        <v>777</v>
      </c>
      <c r="AK49" s="222" t="s">
        <v>778</v>
      </c>
      <c r="AL49" s="222" t="s">
        <v>776</v>
      </c>
      <c r="AM49" s="222" t="s">
        <v>777</v>
      </c>
      <c r="AN49" s="222" t="s">
        <v>778</v>
      </c>
      <c r="AO49" s="222" t="s">
        <v>779</v>
      </c>
      <c r="AP49" s="222" t="s">
        <v>780</v>
      </c>
      <c r="AQ49" s="222" t="s">
        <v>781</v>
      </c>
      <c r="AR49" s="222" t="s">
        <v>782</v>
      </c>
      <c r="AS49" s="222" t="s">
        <v>783</v>
      </c>
      <c r="AT49" s="222" t="s">
        <v>784</v>
      </c>
      <c r="AU49" s="222" t="s">
        <v>85</v>
      </c>
      <c r="AV49" s="222" t="s">
        <v>785</v>
      </c>
      <c r="AW49" s="222" t="s">
        <v>786</v>
      </c>
      <c r="AX49" s="222" t="s">
        <v>784</v>
      </c>
      <c r="AY49" s="222" t="s">
        <v>787</v>
      </c>
      <c r="AZ49" s="222" t="s">
        <v>788</v>
      </c>
    </row>
    <row r="50" ht="50" customHeight="1" spans="1:52">
      <c r="A50" s="222">
        <v>2</v>
      </c>
      <c r="B50" s="231" t="s">
        <v>789</v>
      </c>
      <c r="C50" s="222" t="s">
        <v>57</v>
      </c>
      <c r="D50" s="225"/>
      <c r="E50" s="222" t="s">
        <v>790</v>
      </c>
      <c r="F50" s="222" t="s">
        <v>60</v>
      </c>
      <c r="G50" s="222" t="s">
        <v>61</v>
      </c>
      <c r="H50" s="222" t="s">
        <v>791</v>
      </c>
      <c r="I50" s="222">
        <v>1300000</v>
      </c>
      <c r="J50" s="222">
        <v>863000</v>
      </c>
      <c r="K50" s="222">
        <v>437000</v>
      </c>
      <c r="L50" s="222">
        <v>0</v>
      </c>
      <c r="M50" s="222">
        <v>50000</v>
      </c>
      <c r="N50" s="222">
        <v>50000</v>
      </c>
      <c r="O50" s="222">
        <v>0</v>
      </c>
      <c r="P50" s="222">
        <v>0</v>
      </c>
      <c r="Q50" s="222">
        <v>1212535</v>
      </c>
      <c r="R50" s="246">
        <v>5000</v>
      </c>
      <c r="S50" s="247">
        <v>7500</v>
      </c>
      <c r="T50" s="222">
        <v>7500</v>
      </c>
      <c r="U50" s="222">
        <v>0</v>
      </c>
      <c r="V50" s="222">
        <v>0</v>
      </c>
      <c r="W50" s="222" t="s">
        <v>174</v>
      </c>
      <c r="X50" s="222" t="s">
        <v>792</v>
      </c>
      <c r="Y50" s="223" t="s">
        <v>793</v>
      </c>
      <c r="Z50" s="222" t="s">
        <v>414</v>
      </c>
      <c r="AA50" s="222" t="s">
        <v>67</v>
      </c>
      <c r="AB50" s="251" t="s">
        <v>794</v>
      </c>
      <c r="AC50" s="222" t="s">
        <v>69</v>
      </c>
      <c r="AD50" s="251" t="s">
        <v>795</v>
      </c>
      <c r="AE50" s="222" t="s">
        <v>796</v>
      </c>
      <c r="AF50" s="222" t="s">
        <v>797</v>
      </c>
      <c r="AG50" s="222" t="s">
        <v>73</v>
      </c>
      <c r="AH50" s="222" t="s">
        <v>798</v>
      </c>
      <c r="AI50" s="222" t="s">
        <v>799</v>
      </c>
      <c r="AJ50" s="222" t="s">
        <v>800</v>
      </c>
      <c r="AK50" s="222" t="s">
        <v>801</v>
      </c>
      <c r="AL50" s="222" t="s">
        <v>112</v>
      </c>
      <c r="AM50" s="222" t="s">
        <v>112</v>
      </c>
      <c r="AN50" s="222" t="s">
        <v>112</v>
      </c>
      <c r="AO50" s="222" t="s">
        <v>802</v>
      </c>
      <c r="AP50" s="222" t="s">
        <v>461</v>
      </c>
      <c r="AQ50" s="222" t="s">
        <v>803</v>
      </c>
      <c r="AR50" s="222" t="s">
        <v>804</v>
      </c>
      <c r="AS50" s="222" t="s">
        <v>805</v>
      </c>
      <c r="AT50" s="222" t="s">
        <v>799</v>
      </c>
      <c r="AU50" s="222" t="s">
        <v>33</v>
      </c>
      <c r="AV50" s="222" t="s">
        <v>806</v>
      </c>
      <c r="AW50" s="222" t="s">
        <v>807</v>
      </c>
      <c r="AX50" s="222" t="s">
        <v>808</v>
      </c>
      <c r="AY50" s="222" t="s">
        <v>809</v>
      </c>
      <c r="AZ50" s="222" t="s">
        <v>810</v>
      </c>
    </row>
    <row r="51" ht="50" customHeight="1" spans="1:52">
      <c r="A51" s="222">
        <v>3</v>
      </c>
      <c r="B51" s="223" t="s">
        <v>811</v>
      </c>
      <c r="C51" s="222"/>
      <c r="D51" s="225"/>
      <c r="E51" s="222" t="s">
        <v>790</v>
      </c>
      <c r="F51" s="222" t="s">
        <v>373</v>
      </c>
      <c r="G51" s="222" t="s">
        <v>61</v>
      </c>
      <c r="H51" s="222" t="s">
        <v>189</v>
      </c>
      <c r="I51" s="222">
        <v>62375</v>
      </c>
      <c r="J51" s="222">
        <v>49492</v>
      </c>
      <c r="K51" s="222">
        <v>12883</v>
      </c>
      <c r="L51" s="222">
        <v>0</v>
      </c>
      <c r="M51" s="222">
        <v>12000</v>
      </c>
      <c r="N51" s="222">
        <v>12000</v>
      </c>
      <c r="O51" s="222">
        <v>0</v>
      </c>
      <c r="P51" s="222">
        <v>0</v>
      </c>
      <c r="Q51" s="222">
        <v>19215</v>
      </c>
      <c r="R51" s="246">
        <v>4000</v>
      </c>
      <c r="S51" s="247">
        <v>7416</v>
      </c>
      <c r="T51" s="222">
        <v>7416</v>
      </c>
      <c r="U51" s="222">
        <v>0</v>
      </c>
      <c r="V51" s="222">
        <v>0</v>
      </c>
      <c r="W51" s="222" t="s">
        <v>812</v>
      </c>
      <c r="X51" s="222" t="s">
        <v>813</v>
      </c>
      <c r="Y51" s="223" t="s">
        <v>814</v>
      </c>
      <c r="Z51" s="222" t="s">
        <v>815</v>
      </c>
      <c r="AA51" s="222" t="s">
        <v>67</v>
      </c>
      <c r="AB51" s="251" t="s">
        <v>816</v>
      </c>
      <c r="AC51" s="222" t="s">
        <v>163</v>
      </c>
      <c r="AD51" s="251" t="s">
        <v>817</v>
      </c>
      <c r="AE51" s="222" t="s">
        <v>818</v>
      </c>
      <c r="AF51" s="222" t="s">
        <v>818</v>
      </c>
      <c r="AG51" s="222" t="s">
        <v>73</v>
      </c>
      <c r="AH51" s="222" t="s">
        <v>436</v>
      </c>
      <c r="AI51" s="222" t="s">
        <v>819</v>
      </c>
      <c r="AJ51" s="222" t="s">
        <v>820</v>
      </c>
      <c r="AK51" s="222" t="s">
        <v>821</v>
      </c>
      <c r="AL51" s="222" t="s">
        <v>822</v>
      </c>
      <c r="AM51" s="222" t="s">
        <v>823</v>
      </c>
      <c r="AN51" s="222" t="s">
        <v>824</v>
      </c>
      <c r="AO51" s="222" t="s">
        <v>513</v>
      </c>
      <c r="AP51" s="222" t="s">
        <v>825</v>
      </c>
      <c r="AQ51" s="222" t="s">
        <v>366</v>
      </c>
      <c r="AR51" s="222" t="s">
        <v>366</v>
      </c>
      <c r="AS51" s="222" t="s">
        <v>826</v>
      </c>
      <c r="AT51" s="222" t="s">
        <v>822</v>
      </c>
      <c r="AU51" s="222" t="s">
        <v>85</v>
      </c>
      <c r="AV51" s="222" t="s">
        <v>827</v>
      </c>
      <c r="AW51" s="222" t="s">
        <v>823</v>
      </c>
      <c r="AX51" s="222" t="s">
        <v>822</v>
      </c>
      <c r="AY51" s="222" t="s">
        <v>140</v>
      </c>
      <c r="AZ51" s="222" t="s">
        <v>824</v>
      </c>
    </row>
    <row r="52" ht="50" customHeight="1" spans="1:52">
      <c r="A52" s="222">
        <v>4</v>
      </c>
      <c r="B52" s="223" t="s">
        <v>828</v>
      </c>
      <c r="C52" s="222"/>
      <c r="D52" s="225"/>
      <c r="E52" s="222" t="s">
        <v>790</v>
      </c>
      <c r="F52" s="222" t="s">
        <v>60</v>
      </c>
      <c r="G52" s="222" t="s">
        <v>61</v>
      </c>
      <c r="H52" s="222" t="s">
        <v>189</v>
      </c>
      <c r="I52" s="222">
        <v>110100</v>
      </c>
      <c r="J52" s="222">
        <v>110100</v>
      </c>
      <c r="K52" s="222">
        <v>0</v>
      </c>
      <c r="L52" s="222">
        <v>0</v>
      </c>
      <c r="M52" s="222">
        <v>12000</v>
      </c>
      <c r="N52" s="222">
        <v>12000</v>
      </c>
      <c r="O52" s="222">
        <v>0</v>
      </c>
      <c r="P52" s="222">
        <v>0</v>
      </c>
      <c r="Q52" s="222">
        <v>51402</v>
      </c>
      <c r="R52" s="246">
        <v>4000</v>
      </c>
      <c r="S52" s="247">
        <v>5327</v>
      </c>
      <c r="T52" s="222">
        <v>5327</v>
      </c>
      <c r="U52" s="222">
        <v>0</v>
      </c>
      <c r="V52" s="222">
        <v>0</v>
      </c>
      <c r="W52" s="222" t="s">
        <v>829</v>
      </c>
      <c r="X52" s="222" t="s">
        <v>830</v>
      </c>
      <c r="Y52" s="251" t="s">
        <v>831</v>
      </c>
      <c r="Z52" s="222" t="s">
        <v>832</v>
      </c>
      <c r="AA52" s="222" t="s">
        <v>67</v>
      </c>
      <c r="AB52" s="251" t="s">
        <v>833</v>
      </c>
      <c r="AC52" s="222" t="s">
        <v>284</v>
      </c>
      <c r="AD52" s="251" t="s">
        <v>834</v>
      </c>
      <c r="AE52" s="222" t="s">
        <v>835</v>
      </c>
      <c r="AF52" s="222" t="s">
        <v>836</v>
      </c>
      <c r="AG52" s="222" t="s">
        <v>73</v>
      </c>
      <c r="AH52" s="222" t="s">
        <v>798</v>
      </c>
      <c r="AI52" s="222" t="s">
        <v>837</v>
      </c>
      <c r="AJ52" s="222" t="s">
        <v>838</v>
      </c>
      <c r="AK52" s="222" t="s">
        <v>839</v>
      </c>
      <c r="AL52" s="222" t="s">
        <v>112</v>
      </c>
      <c r="AM52" s="222" t="s">
        <v>112</v>
      </c>
      <c r="AN52" s="222" t="s">
        <v>112</v>
      </c>
      <c r="AO52" s="222" t="s">
        <v>366</v>
      </c>
      <c r="AP52" s="222" t="s">
        <v>840</v>
      </c>
      <c r="AQ52" s="222" t="s">
        <v>840</v>
      </c>
      <c r="AR52" s="222" t="s">
        <v>366</v>
      </c>
      <c r="AS52" s="222" t="s">
        <v>841</v>
      </c>
      <c r="AT52" s="222" t="s">
        <v>837</v>
      </c>
      <c r="AU52" s="222" t="s">
        <v>404</v>
      </c>
      <c r="AV52" s="222" t="s">
        <v>842</v>
      </c>
      <c r="AW52" s="222" t="s">
        <v>843</v>
      </c>
      <c r="AX52" s="222" t="s">
        <v>837</v>
      </c>
      <c r="AY52" s="222" t="s">
        <v>140</v>
      </c>
      <c r="AZ52" s="222" t="s">
        <v>844</v>
      </c>
    </row>
    <row r="53" ht="50" customHeight="1" spans="1:52">
      <c r="A53" s="222">
        <v>5</v>
      </c>
      <c r="B53" s="223" t="s">
        <v>845</v>
      </c>
      <c r="C53" s="222"/>
      <c r="D53" s="225"/>
      <c r="E53" s="222" t="s">
        <v>790</v>
      </c>
      <c r="F53" s="222" t="s">
        <v>373</v>
      </c>
      <c r="G53" s="222" t="s">
        <v>61</v>
      </c>
      <c r="H53" s="222" t="s">
        <v>189</v>
      </c>
      <c r="I53" s="222">
        <v>1875</v>
      </c>
      <c r="J53" s="222">
        <v>1875</v>
      </c>
      <c r="K53" s="222">
        <v>0</v>
      </c>
      <c r="L53" s="222">
        <v>0</v>
      </c>
      <c r="M53" s="222">
        <v>1370</v>
      </c>
      <c r="N53" s="222">
        <v>1370</v>
      </c>
      <c r="O53" s="222">
        <v>0</v>
      </c>
      <c r="P53" s="222">
        <v>0</v>
      </c>
      <c r="Q53" s="222">
        <v>0</v>
      </c>
      <c r="R53" s="246">
        <v>370</v>
      </c>
      <c r="S53" s="247">
        <v>372</v>
      </c>
      <c r="T53" s="222">
        <v>372</v>
      </c>
      <c r="U53" s="222">
        <v>0</v>
      </c>
      <c r="V53" s="222">
        <v>0</v>
      </c>
      <c r="W53" s="222" t="s">
        <v>846</v>
      </c>
      <c r="X53" s="222" t="s">
        <v>847</v>
      </c>
      <c r="Y53" s="251" t="s">
        <v>848</v>
      </c>
      <c r="Z53" s="222" t="s">
        <v>66</v>
      </c>
      <c r="AA53" s="222" t="s">
        <v>67</v>
      </c>
      <c r="AB53" s="251" t="s">
        <v>849</v>
      </c>
      <c r="AC53" s="222" t="s">
        <v>163</v>
      </c>
      <c r="AD53" s="251" t="s">
        <v>850</v>
      </c>
      <c r="AE53" s="222" t="s">
        <v>851</v>
      </c>
      <c r="AF53" s="222" t="s">
        <v>852</v>
      </c>
      <c r="AG53" s="222" t="s">
        <v>73</v>
      </c>
      <c r="AH53" s="222" t="s">
        <v>853</v>
      </c>
      <c r="AI53" s="222" t="s">
        <v>854</v>
      </c>
      <c r="AJ53" s="222" t="s">
        <v>855</v>
      </c>
      <c r="AK53" s="222" t="s">
        <v>856</v>
      </c>
      <c r="AL53" s="222" t="s">
        <v>112</v>
      </c>
      <c r="AM53" s="222" t="s">
        <v>112</v>
      </c>
      <c r="AN53" s="222" t="s">
        <v>112</v>
      </c>
      <c r="AO53" s="222" t="s">
        <v>110</v>
      </c>
      <c r="AP53" s="222" t="s">
        <v>351</v>
      </c>
      <c r="AQ53" s="222" t="s">
        <v>857</v>
      </c>
      <c r="AR53" s="222" t="s">
        <v>633</v>
      </c>
      <c r="AS53" s="222" t="s">
        <v>858</v>
      </c>
      <c r="AT53" s="222" t="s">
        <v>859</v>
      </c>
      <c r="AU53" s="222" t="s">
        <v>860</v>
      </c>
      <c r="AV53" s="222" t="s">
        <v>861</v>
      </c>
      <c r="AW53" s="222" t="s">
        <v>862</v>
      </c>
      <c r="AX53" s="222" t="s">
        <v>859</v>
      </c>
      <c r="AY53" s="222" t="s">
        <v>140</v>
      </c>
      <c r="AZ53" s="222" t="s">
        <v>863</v>
      </c>
    </row>
    <row r="54" ht="50" customHeight="1" spans="1:52">
      <c r="A54" s="222">
        <v>6</v>
      </c>
      <c r="B54" s="223" t="s">
        <v>864</v>
      </c>
      <c r="C54" s="222"/>
      <c r="D54" s="225"/>
      <c r="E54" s="222" t="s">
        <v>790</v>
      </c>
      <c r="F54" s="222" t="s">
        <v>373</v>
      </c>
      <c r="G54" s="222" t="s">
        <v>61</v>
      </c>
      <c r="H54" s="222" t="s">
        <v>575</v>
      </c>
      <c r="I54" s="222">
        <v>4052</v>
      </c>
      <c r="J54" s="222">
        <v>1886</v>
      </c>
      <c r="K54" s="222">
        <v>2166</v>
      </c>
      <c r="L54" s="222">
        <v>0</v>
      </c>
      <c r="M54" s="222">
        <v>1350</v>
      </c>
      <c r="N54" s="222">
        <v>1350</v>
      </c>
      <c r="O54" s="222">
        <v>0</v>
      </c>
      <c r="P54" s="222">
        <v>0</v>
      </c>
      <c r="Q54" s="222">
        <v>0</v>
      </c>
      <c r="R54" s="246">
        <v>450</v>
      </c>
      <c r="S54" s="247">
        <v>568</v>
      </c>
      <c r="T54" s="222">
        <v>568</v>
      </c>
      <c r="U54" s="222">
        <v>0</v>
      </c>
      <c r="V54" s="222">
        <v>0</v>
      </c>
      <c r="W54" s="222" t="s">
        <v>865</v>
      </c>
      <c r="X54" s="222" t="s">
        <v>64</v>
      </c>
      <c r="Y54" s="223" t="s">
        <v>866</v>
      </c>
      <c r="Z54" s="222" t="s">
        <v>815</v>
      </c>
      <c r="AA54" s="222" t="s">
        <v>67</v>
      </c>
      <c r="AB54" s="251" t="s">
        <v>867</v>
      </c>
      <c r="AC54" s="222" t="s">
        <v>163</v>
      </c>
      <c r="AD54" s="251" t="s">
        <v>868</v>
      </c>
      <c r="AE54" s="222" t="s">
        <v>869</v>
      </c>
      <c r="AF54" s="222" t="s">
        <v>870</v>
      </c>
      <c r="AG54" s="222" t="s">
        <v>491</v>
      </c>
      <c r="AH54" s="222" t="s">
        <v>871</v>
      </c>
      <c r="AI54" s="222" t="s">
        <v>872</v>
      </c>
      <c r="AJ54" s="222" t="s">
        <v>873</v>
      </c>
      <c r="AK54" s="222" t="s">
        <v>874</v>
      </c>
      <c r="AL54" s="222" t="s">
        <v>822</v>
      </c>
      <c r="AM54" s="222" t="s">
        <v>823</v>
      </c>
      <c r="AN54" s="222" t="s">
        <v>875</v>
      </c>
      <c r="AO54" s="222" t="s">
        <v>81</v>
      </c>
      <c r="AP54" s="222" t="s">
        <v>385</v>
      </c>
      <c r="AQ54" s="222" t="s">
        <v>876</v>
      </c>
      <c r="AR54" s="222" t="s">
        <v>877</v>
      </c>
      <c r="AS54" s="222" t="s">
        <v>826</v>
      </c>
      <c r="AT54" s="222" t="s">
        <v>822</v>
      </c>
      <c r="AU54" s="222" t="s">
        <v>85</v>
      </c>
      <c r="AV54" s="222" t="s">
        <v>827</v>
      </c>
      <c r="AW54" s="222" t="s">
        <v>823</v>
      </c>
      <c r="AX54" s="222" t="s">
        <v>822</v>
      </c>
      <c r="AY54" s="222" t="s">
        <v>140</v>
      </c>
      <c r="AZ54" s="222" t="s">
        <v>875</v>
      </c>
    </row>
    <row r="55" ht="50" customHeight="1" spans="1:52">
      <c r="A55" s="222">
        <v>7</v>
      </c>
      <c r="B55" s="223" t="s">
        <v>878</v>
      </c>
      <c r="C55" s="222"/>
      <c r="D55" s="225"/>
      <c r="E55" s="222" t="s">
        <v>879</v>
      </c>
      <c r="F55" s="222" t="s">
        <v>60</v>
      </c>
      <c r="G55" s="222" t="s">
        <v>61</v>
      </c>
      <c r="H55" s="222" t="s">
        <v>243</v>
      </c>
      <c r="I55" s="222">
        <v>61332</v>
      </c>
      <c r="J55" s="222">
        <v>55000</v>
      </c>
      <c r="K55" s="222">
        <v>6332</v>
      </c>
      <c r="L55" s="222">
        <v>0</v>
      </c>
      <c r="M55" s="222">
        <v>1500</v>
      </c>
      <c r="N55" s="222">
        <v>1500</v>
      </c>
      <c r="O55" s="222">
        <v>0</v>
      </c>
      <c r="P55" s="222">
        <v>0</v>
      </c>
      <c r="Q55" s="222">
        <v>46237</v>
      </c>
      <c r="R55" s="246">
        <v>1100</v>
      </c>
      <c r="S55" s="247">
        <v>1610</v>
      </c>
      <c r="T55" s="222">
        <v>1610</v>
      </c>
      <c r="U55" s="222">
        <v>0</v>
      </c>
      <c r="V55" s="222">
        <v>0</v>
      </c>
      <c r="W55" s="222" t="s">
        <v>880</v>
      </c>
      <c r="X55" s="222" t="s">
        <v>881</v>
      </c>
      <c r="Y55" s="251" t="s">
        <v>882</v>
      </c>
      <c r="Z55" s="222" t="s">
        <v>66</v>
      </c>
      <c r="AA55" s="222" t="s">
        <v>67</v>
      </c>
      <c r="AB55" s="251" t="s">
        <v>883</v>
      </c>
      <c r="AC55" s="222" t="s">
        <v>69</v>
      </c>
      <c r="AD55" s="251" t="s">
        <v>884</v>
      </c>
      <c r="AE55" s="222" t="s">
        <v>885</v>
      </c>
      <c r="AF55" s="222" t="s">
        <v>885</v>
      </c>
      <c r="AG55" s="222" t="s">
        <v>73</v>
      </c>
      <c r="AH55" s="222" t="s">
        <v>100</v>
      </c>
      <c r="AI55" s="222" t="s">
        <v>886</v>
      </c>
      <c r="AJ55" s="222" t="s">
        <v>887</v>
      </c>
      <c r="AK55" s="222" t="s">
        <v>888</v>
      </c>
      <c r="AL55" s="222" t="s">
        <v>112</v>
      </c>
      <c r="AM55" s="222" t="s">
        <v>112</v>
      </c>
      <c r="AN55" s="222" t="s">
        <v>112</v>
      </c>
      <c r="AO55" s="222" t="s">
        <v>440</v>
      </c>
      <c r="AP55" s="222" t="s">
        <v>424</v>
      </c>
      <c r="AQ55" s="222" t="s">
        <v>889</v>
      </c>
      <c r="AR55" s="222" t="s">
        <v>890</v>
      </c>
      <c r="AS55" s="222" t="s">
        <v>891</v>
      </c>
      <c r="AT55" s="222" t="s">
        <v>892</v>
      </c>
      <c r="AU55" s="222" t="s">
        <v>88</v>
      </c>
      <c r="AV55" s="222" t="s">
        <v>893</v>
      </c>
      <c r="AW55" s="222" t="s">
        <v>894</v>
      </c>
      <c r="AX55" s="222" t="s">
        <v>892</v>
      </c>
      <c r="AY55" s="222" t="s">
        <v>140</v>
      </c>
      <c r="AZ55" s="222" t="s">
        <v>895</v>
      </c>
    </row>
    <row r="56" ht="50" customHeight="1" spans="1:52">
      <c r="A56" s="222">
        <v>8</v>
      </c>
      <c r="B56" s="223" t="s">
        <v>896</v>
      </c>
      <c r="C56" s="222"/>
      <c r="D56" s="225"/>
      <c r="E56" s="222" t="s">
        <v>897</v>
      </c>
      <c r="F56" s="222" t="s">
        <v>142</v>
      </c>
      <c r="G56" s="222" t="s">
        <v>61</v>
      </c>
      <c r="H56" s="222" t="s">
        <v>898</v>
      </c>
      <c r="I56" s="222">
        <v>59280</v>
      </c>
      <c r="J56" s="222">
        <v>59280</v>
      </c>
      <c r="K56" s="222">
        <v>0</v>
      </c>
      <c r="L56" s="222">
        <v>0</v>
      </c>
      <c r="M56" s="222">
        <v>10000</v>
      </c>
      <c r="N56" s="222">
        <v>10000</v>
      </c>
      <c r="O56" s="222">
        <v>0</v>
      </c>
      <c r="P56" s="222">
        <v>0</v>
      </c>
      <c r="Q56" s="222">
        <v>11765</v>
      </c>
      <c r="R56" s="246">
        <v>2000</v>
      </c>
      <c r="S56" s="247">
        <v>2160</v>
      </c>
      <c r="T56" s="222">
        <v>2160</v>
      </c>
      <c r="U56" s="222">
        <v>0</v>
      </c>
      <c r="V56" s="222">
        <v>0</v>
      </c>
      <c r="W56" s="222" t="s">
        <v>899</v>
      </c>
      <c r="X56" s="222" t="s">
        <v>900</v>
      </c>
      <c r="Y56" s="251" t="s">
        <v>901</v>
      </c>
      <c r="Z56" s="222" t="s">
        <v>832</v>
      </c>
      <c r="AA56" s="222" t="s">
        <v>67</v>
      </c>
      <c r="AB56" s="251" t="s">
        <v>902</v>
      </c>
      <c r="AC56" s="222" t="s">
        <v>163</v>
      </c>
      <c r="AD56" s="251" t="s">
        <v>903</v>
      </c>
      <c r="AE56" s="222" t="s">
        <v>904</v>
      </c>
      <c r="AF56" s="222" t="s">
        <v>904</v>
      </c>
      <c r="AG56" s="222" t="s">
        <v>73</v>
      </c>
      <c r="AH56" s="222" t="s">
        <v>74</v>
      </c>
      <c r="AI56" s="222" t="s">
        <v>905</v>
      </c>
      <c r="AJ56" s="222" t="s">
        <v>906</v>
      </c>
      <c r="AK56" s="222" t="s">
        <v>907</v>
      </c>
      <c r="AL56" s="222" t="s">
        <v>859</v>
      </c>
      <c r="AM56" s="222" t="s">
        <v>908</v>
      </c>
      <c r="AN56" s="222" t="s">
        <v>909</v>
      </c>
      <c r="AO56" s="222" t="s">
        <v>910</v>
      </c>
      <c r="AP56" s="222" t="s">
        <v>911</v>
      </c>
      <c r="AQ56" s="222" t="s">
        <v>548</v>
      </c>
      <c r="AR56" s="222" t="s">
        <v>633</v>
      </c>
      <c r="AS56" s="222" t="s">
        <v>912</v>
      </c>
      <c r="AT56" s="222" t="s">
        <v>859</v>
      </c>
      <c r="AU56" s="222" t="s">
        <v>85</v>
      </c>
      <c r="AV56" s="222" t="s">
        <v>913</v>
      </c>
      <c r="AW56" s="222" t="s">
        <v>914</v>
      </c>
      <c r="AX56" s="222" t="s">
        <v>859</v>
      </c>
      <c r="AY56" s="222" t="s">
        <v>915</v>
      </c>
      <c r="AZ56" s="222" t="s">
        <v>916</v>
      </c>
    </row>
    <row r="57" ht="50" customHeight="1" spans="1:52">
      <c r="A57" s="222">
        <v>9</v>
      </c>
      <c r="B57" s="223" t="s">
        <v>917</v>
      </c>
      <c r="C57" s="222"/>
      <c r="D57" s="225"/>
      <c r="E57" s="222" t="s">
        <v>897</v>
      </c>
      <c r="F57" s="222" t="s">
        <v>142</v>
      </c>
      <c r="G57" s="222" t="s">
        <v>918</v>
      </c>
      <c r="H57" s="222" t="s">
        <v>898</v>
      </c>
      <c r="I57" s="222">
        <v>59976</v>
      </c>
      <c r="J57" s="222">
        <v>58896</v>
      </c>
      <c r="K57" s="222">
        <v>1080</v>
      </c>
      <c r="L57" s="222">
        <v>0</v>
      </c>
      <c r="M57" s="222">
        <v>12000</v>
      </c>
      <c r="N57" s="222">
        <v>12000</v>
      </c>
      <c r="O57" s="222">
        <v>0</v>
      </c>
      <c r="P57" s="222">
        <v>0</v>
      </c>
      <c r="Q57" s="222">
        <v>15000</v>
      </c>
      <c r="R57" s="246">
        <v>3200</v>
      </c>
      <c r="S57" s="247">
        <v>3200</v>
      </c>
      <c r="T57" s="222">
        <v>3200</v>
      </c>
      <c r="U57" s="222">
        <v>0</v>
      </c>
      <c r="V57" s="222">
        <v>0</v>
      </c>
      <c r="W57" s="222" t="s">
        <v>121</v>
      </c>
      <c r="X57" s="222" t="s">
        <v>919</v>
      </c>
      <c r="Y57" s="251" t="s">
        <v>920</v>
      </c>
      <c r="Z57" s="222" t="s">
        <v>96</v>
      </c>
      <c r="AA57" s="222" t="s">
        <v>67</v>
      </c>
      <c r="AB57" s="251" t="s">
        <v>921</v>
      </c>
      <c r="AC57" s="222" t="s">
        <v>163</v>
      </c>
      <c r="AD57" s="251" t="s">
        <v>922</v>
      </c>
      <c r="AE57" s="222" t="s">
        <v>923</v>
      </c>
      <c r="AF57" s="222" t="s">
        <v>923</v>
      </c>
      <c r="AG57" s="222" t="s">
        <v>73</v>
      </c>
      <c r="AH57" s="222" t="s">
        <v>74</v>
      </c>
      <c r="AI57" s="222" t="s">
        <v>924</v>
      </c>
      <c r="AJ57" s="222" t="s">
        <v>925</v>
      </c>
      <c r="AK57" s="222" t="s">
        <v>926</v>
      </c>
      <c r="AL57" s="222" t="s">
        <v>444</v>
      </c>
      <c r="AM57" s="222" t="s">
        <v>927</v>
      </c>
      <c r="AN57" s="222" t="s">
        <v>928</v>
      </c>
      <c r="AO57" s="222" t="s">
        <v>110</v>
      </c>
      <c r="AP57" s="222" t="s">
        <v>929</v>
      </c>
      <c r="AQ57" s="222" t="s">
        <v>930</v>
      </c>
      <c r="AR57" s="222" t="s">
        <v>84</v>
      </c>
      <c r="AS57" s="222" t="s">
        <v>931</v>
      </c>
      <c r="AT57" s="222" t="s">
        <v>444</v>
      </c>
      <c r="AU57" s="222" t="s">
        <v>88</v>
      </c>
      <c r="AV57" s="222" t="s">
        <v>139</v>
      </c>
      <c r="AW57" s="222" t="s">
        <v>927</v>
      </c>
      <c r="AX57" s="222" t="s">
        <v>444</v>
      </c>
      <c r="AY57" s="222" t="s">
        <v>140</v>
      </c>
      <c r="AZ57" s="222" t="s">
        <v>928</v>
      </c>
    </row>
    <row r="58" ht="50" customHeight="1" spans="1:52">
      <c r="A58" s="222">
        <v>10</v>
      </c>
      <c r="B58" s="223" t="s">
        <v>932</v>
      </c>
      <c r="C58" s="222" t="s">
        <v>57</v>
      </c>
      <c r="D58" s="225"/>
      <c r="E58" s="222" t="s">
        <v>897</v>
      </c>
      <c r="F58" s="222" t="s">
        <v>142</v>
      </c>
      <c r="G58" s="222" t="s">
        <v>61</v>
      </c>
      <c r="H58" s="222" t="s">
        <v>62</v>
      </c>
      <c r="I58" s="222">
        <v>80065</v>
      </c>
      <c r="J58" s="222">
        <v>66773</v>
      </c>
      <c r="K58" s="222">
        <v>13292</v>
      </c>
      <c r="L58" s="222">
        <v>0</v>
      </c>
      <c r="M58" s="222">
        <v>13000</v>
      </c>
      <c r="N58" s="222">
        <v>13000</v>
      </c>
      <c r="O58" s="222">
        <v>0</v>
      </c>
      <c r="P58" s="222">
        <v>0</v>
      </c>
      <c r="Q58" s="222">
        <v>26781</v>
      </c>
      <c r="R58" s="246">
        <v>2600</v>
      </c>
      <c r="S58" s="247">
        <v>6474</v>
      </c>
      <c r="T58" s="222">
        <v>6474</v>
      </c>
      <c r="U58" s="222">
        <v>0</v>
      </c>
      <c r="V58" s="222">
        <v>0</v>
      </c>
      <c r="W58" s="222" t="s">
        <v>933</v>
      </c>
      <c r="X58" s="222" t="s">
        <v>934</v>
      </c>
      <c r="Y58" s="251" t="s">
        <v>935</v>
      </c>
      <c r="Z58" s="222" t="s">
        <v>96</v>
      </c>
      <c r="AA58" s="222" t="s">
        <v>67</v>
      </c>
      <c r="AB58" s="251" t="s">
        <v>936</v>
      </c>
      <c r="AC58" s="222" t="s">
        <v>163</v>
      </c>
      <c r="AD58" s="251" t="s">
        <v>937</v>
      </c>
      <c r="AE58" s="222" t="s">
        <v>938</v>
      </c>
      <c r="AF58" s="222" t="s">
        <v>938</v>
      </c>
      <c r="AG58" s="222" t="s">
        <v>73</v>
      </c>
      <c r="AH58" s="222" t="s">
        <v>511</v>
      </c>
      <c r="AI58" s="222" t="s">
        <v>939</v>
      </c>
      <c r="AJ58" s="222" t="s">
        <v>940</v>
      </c>
      <c r="AK58" s="222" t="s">
        <v>941</v>
      </c>
      <c r="AL58" s="222" t="s">
        <v>444</v>
      </c>
      <c r="AM58" s="222" t="s">
        <v>131</v>
      </c>
      <c r="AN58" s="222" t="s">
        <v>132</v>
      </c>
      <c r="AO58" s="222" t="s">
        <v>133</v>
      </c>
      <c r="AP58" s="222" t="s">
        <v>911</v>
      </c>
      <c r="AQ58" s="222" t="s">
        <v>295</v>
      </c>
      <c r="AR58" s="222" t="s">
        <v>135</v>
      </c>
      <c r="AS58" s="222" t="s">
        <v>942</v>
      </c>
      <c r="AT58" s="222" t="s">
        <v>939</v>
      </c>
      <c r="AU58" s="222" t="s">
        <v>943</v>
      </c>
      <c r="AV58" s="222" t="s">
        <v>944</v>
      </c>
      <c r="AW58" s="222" t="s">
        <v>931</v>
      </c>
      <c r="AX58" s="222" t="s">
        <v>444</v>
      </c>
      <c r="AY58" s="222" t="s">
        <v>138</v>
      </c>
      <c r="AZ58" s="222" t="s">
        <v>139</v>
      </c>
    </row>
    <row r="59" ht="50" customHeight="1" spans="1:52">
      <c r="A59" s="222">
        <v>11</v>
      </c>
      <c r="B59" s="223" t="s">
        <v>945</v>
      </c>
      <c r="C59" s="222"/>
      <c r="D59" s="225"/>
      <c r="E59" s="222" t="s">
        <v>946</v>
      </c>
      <c r="F59" s="222" t="s">
        <v>60</v>
      </c>
      <c r="G59" s="222" t="s">
        <v>61</v>
      </c>
      <c r="H59" s="222" t="s">
        <v>143</v>
      </c>
      <c r="I59" s="222">
        <v>287800</v>
      </c>
      <c r="J59" s="222">
        <v>206100</v>
      </c>
      <c r="K59" s="222">
        <v>81700</v>
      </c>
      <c r="L59" s="222">
        <v>0</v>
      </c>
      <c r="M59" s="222">
        <v>40000</v>
      </c>
      <c r="N59" s="222">
        <v>15000</v>
      </c>
      <c r="O59" s="222">
        <v>25000</v>
      </c>
      <c r="P59" s="222">
        <v>0</v>
      </c>
      <c r="Q59" s="222">
        <v>208177</v>
      </c>
      <c r="R59" s="246">
        <v>13000</v>
      </c>
      <c r="S59" s="247">
        <v>29800</v>
      </c>
      <c r="T59" s="222">
        <v>11000</v>
      </c>
      <c r="U59" s="222">
        <v>18800</v>
      </c>
      <c r="V59" s="222">
        <v>0</v>
      </c>
      <c r="W59" s="222" t="s">
        <v>947</v>
      </c>
      <c r="X59" s="222" t="s">
        <v>948</v>
      </c>
      <c r="Y59" s="251" t="s">
        <v>949</v>
      </c>
      <c r="Z59" s="222" t="s">
        <v>950</v>
      </c>
      <c r="AA59" s="222" t="s">
        <v>67</v>
      </c>
      <c r="AB59" s="251" t="s">
        <v>951</v>
      </c>
      <c r="AC59" s="222" t="s">
        <v>69</v>
      </c>
      <c r="AD59" s="251" t="s">
        <v>61</v>
      </c>
      <c r="AE59" s="222" t="s">
        <v>952</v>
      </c>
      <c r="AF59" s="222" t="s">
        <v>953</v>
      </c>
      <c r="AG59" s="222" t="s">
        <v>73</v>
      </c>
      <c r="AH59" s="222" t="s">
        <v>149</v>
      </c>
      <c r="AI59" s="222" t="s">
        <v>954</v>
      </c>
      <c r="AJ59" s="222" t="s">
        <v>955</v>
      </c>
      <c r="AK59" s="222" t="s">
        <v>956</v>
      </c>
      <c r="AL59" s="222" t="s">
        <v>112</v>
      </c>
      <c r="AM59" s="222" t="s">
        <v>112</v>
      </c>
      <c r="AN59" s="222" t="s">
        <v>112</v>
      </c>
      <c r="AO59" s="222" t="s">
        <v>957</v>
      </c>
      <c r="AP59" s="222" t="s">
        <v>295</v>
      </c>
      <c r="AQ59" s="222" t="s">
        <v>295</v>
      </c>
      <c r="AR59" s="222" t="s">
        <v>958</v>
      </c>
      <c r="AS59" s="222" t="s">
        <v>959</v>
      </c>
      <c r="AT59" s="222" t="s">
        <v>950</v>
      </c>
      <c r="AU59" s="222" t="s">
        <v>960</v>
      </c>
      <c r="AV59" s="222" t="s">
        <v>961</v>
      </c>
      <c r="AW59" s="222" t="s">
        <v>955</v>
      </c>
      <c r="AX59" s="222" t="s">
        <v>950</v>
      </c>
      <c r="AY59" s="222" t="s">
        <v>190</v>
      </c>
      <c r="AZ59" s="222" t="s">
        <v>956</v>
      </c>
    </row>
    <row r="60" ht="50" customHeight="1" spans="1:52">
      <c r="A60" s="222">
        <v>12</v>
      </c>
      <c r="B60" s="223" t="s">
        <v>962</v>
      </c>
      <c r="C60" s="222" t="s">
        <v>57</v>
      </c>
      <c r="D60" s="225"/>
      <c r="E60" s="222" t="s">
        <v>946</v>
      </c>
      <c r="F60" s="222" t="s">
        <v>373</v>
      </c>
      <c r="G60" s="222" t="s">
        <v>963</v>
      </c>
      <c r="H60" s="222" t="s">
        <v>964</v>
      </c>
      <c r="I60" s="222">
        <v>3222367</v>
      </c>
      <c r="J60" s="222">
        <v>2625938</v>
      </c>
      <c r="K60" s="222">
        <v>596429</v>
      </c>
      <c r="L60" s="222">
        <v>0</v>
      </c>
      <c r="M60" s="222">
        <v>100000</v>
      </c>
      <c r="N60" s="222">
        <v>100000</v>
      </c>
      <c r="O60" s="222">
        <v>0</v>
      </c>
      <c r="P60" s="222">
        <v>0</v>
      </c>
      <c r="Q60" s="222">
        <v>2998751</v>
      </c>
      <c r="R60" s="246">
        <v>28215</v>
      </c>
      <c r="S60" s="247">
        <v>32591</v>
      </c>
      <c r="T60" s="222">
        <v>32591</v>
      </c>
      <c r="U60" s="222">
        <v>0</v>
      </c>
      <c r="V60" s="222">
        <v>0</v>
      </c>
      <c r="W60" s="222" t="s">
        <v>965</v>
      </c>
      <c r="X60" s="222" t="s">
        <v>966</v>
      </c>
      <c r="Y60" s="251" t="s">
        <v>967</v>
      </c>
      <c r="Z60" s="222" t="s">
        <v>950</v>
      </c>
      <c r="AA60" s="222" t="s">
        <v>67</v>
      </c>
      <c r="AB60" s="251" t="s">
        <v>968</v>
      </c>
      <c r="AC60" s="222" t="s">
        <v>284</v>
      </c>
      <c r="AD60" s="251" t="s">
        <v>969</v>
      </c>
      <c r="AE60" s="222" t="s">
        <v>970</v>
      </c>
      <c r="AF60" s="222" t="s">
        <v>970</v>
      </c>
      <c r="AG60" s="222" t="s">
        <v>73</v>
      </c>
      <c r="AH60" s="222" t="s">
        <v>74</v>
      </c>
      <c r="AI60" s="222" t="s">
        <v>954</v>
      </c>
      <c r="AJ60" s="222" t="s">
        <v>971</v>
      </c>
      <c r="AK60" s="222" t="s">
        <v>972</v>
      </c>
      <c r="AL60" s="222" t="s">
        <v>112</v>
      </c>
      <c r="AM60" s="222" t="s">
        <v>112</v>
      </c>
      <c r="AN60" s="222" t="s">
        <v>112</v>
      </c>
      <c r="AO60" s="222" t="s">
        <v>973</v>
      </c>
      <c r="AP60" s="222" t="s">
        <v>974</v>
      </c>
      <c r="AQ60" s="222" t="s">
        <v>975</v>
      </c>
      <c r="AR60" s="222" t="s">
        <v>976</v>
      </c>
      <c r="AS60" s="222" t="s">
        <v>959</v>
      </c>
      <c r="AT60" s="222" t="s">
        <v>950</v>
      </c>
      <c r="AU60" s="222" t="s">
        <v>960</v>
      </c>
      <c r="AV60" s="222" t="s">
        <v>961</v>
      </c>
      <c r="AW60" s="222" t="s">
        <v>971</v>
      </c>
      <c r="AX60" s="222" t="s">
        <v>950</v>
      </c>
      <c r="AY60" s="222" t="s">
        <v>190</v>
      </c>
      <c r="AZ60" s="222" t="s">
        <v>972</v>
      </c>
    </row>
    <row r="61" ht="50" customHeight="1" spans="1:52">
      <c r="A61" s="222">
        <v>13</v>
      </c>
      <c r="B61" s="223" t="s">
        <v>977</v>
      </c>
      <c r="C61" s="222" t="s">
        <v>57</v>
      </c>
      <c r="D61" s="225"/>
      <c r="E61" s="222" t="s">
        <v>946</v>
      </c>
      <c r="F61" s="222" t="s">
        <v>373</v>
      </c>
      <c r="G61" s="222" t="s">
        <v>978</v>
      </c>
      <c r="H61" s="222" t="s">
        <v>979</v>
      </c>
      <c r="I61" s="222">
        <v>1603261</v>
      </c>
      <c r="J61" s="222">
        <v>1529038</v>
      </c>
      <c r="K61" s="222">
        <v>74223</v>
      </c>
      <c r="L61" s="222">
        <v>0</v>
      </c>
      <c r="M61" s="222">
        <v>40000</v>
      </c>
      <c r="N61" s="222">
        <v>40000</v>
      </c>
      <c r="O61" s="222">
        <v>0</v>
      </c>
      <c r="P61" s="222">
        <v>0</v>
      </c>
      <c r="Q61" s="222">
        <v>0</v>
      </c>
      <c r="R61" s="246">
        <v>0</v>
      </c>
      <c r="S61" s="247">
        <v>0</v>
      </c>
      <c r="T61" s="222">
        <v>0</v>
      </c>
      <c r="U61" s="222">
        <v>0</v>
      </c>
      <c r="V61" s="222">
        <v>0</v>
      </c>
      <c r="W61" s="222" t="s">
        <v>190</v>
      </c>
      <c r="X61" s="222" t="s">
        <v>190</v>
      </c>
      <c r="Y61" s="251" t="s">
        <v>980</v>
      </c>
      <c r="Z61" s="222" t="s">
        <v>950</v>
      </c>
      <c r="AA61" s="222" t="s">
        <v>91</v>
      </c>
      <c r="AB61" s="251" t="s">
        <v>981</v>
      </c>
      <c r="AC61" s="222" t="s">
        <v>284</v>
      </c>
      <c r="AD61" s="251" t="s">
        <v>982</v>
      </c>
      <c r="AE61" s="222" t="s">
        <v>149</v>
      </c>
      <c r="AF61" s="222" t="s">
        <v>101</v>
      </c>
      <c r="AG61" s="222" t="s">
        <v>102</v>
      </c>
      <c r="AH61" s="222" t="s">
        <v>983</v>
      </c>
      <c r="AI61" s="222" t="s">
        <v>954</v>
      </c>
      <c r="AJ61" s="222" t="s">
        <v>984</v>
      </c>
      <c r="AK61" s="222" t="s">
        <v>985</v>
      </c>
      <c r="AL61" s="222" t="s">
        <v>112</v>
      </c>
      <c r="AM61" s="222" t="s">
        <v>112</v>
      </c>
      <c r="AN61" s="222" t="s">
        <v>112</v>
      </c>
      <c r="AO61" s="222" t="s">
        <v>384</v>
      </c>
      <c r="AP61" s="222" t="s">
        <v>986</v>
      </c>
      <c r="AQ61" s="222" t="s">
        <v>384</v>
      </c>
      <c r="AR61" s="222" t="s">
        <v>384</v>
      </c>
      <c r="AS61" s="222" t="s">
        <v>959</v>
      </c>
      <c r="AT61" s="222" t="s">
        <v>987</v>
      </c>
      <c r="AU61" s="222" t="s">
        <v>960</v>
      </c>
      <c r="AV61" s="222" t="s">
        <v>961</v>
      </c>
      <c r="AW61" s="222" t="s">
        <v>988</v>
      </c>
      <c r="AX61" s="222" t="s">
        <v>987</v>
      </c>
      <c r="AY61" s="222" t="s">
        <v>34</v>
      </c>
      <c r="AZ61" s="222" t="s">
        <v>989</v>
      </c>
    </row>
    <row r="62" ht="50" customHeight="1" spans="1:52">
      <c r="A62" s="222">
        <v>14</v>
      </c>
      <c r="B62" s="223" t="s">
        <v>990</v>
      </c>
      <c r="C62" s="222" t="s">
        <v>57</v>
      </c>
      <c r="D62" s="225"/>
      <c r="E62" s="222" t="s">
        <v>991</v>
      </c>
      <c r="F62" s="222" t="s">
        <v>373</v>
      </c>
      <c r="G62" s="222" t="s">
        <v>963</v>
      </c>
      <c r="H62" s="222" t="s">
        <v>992</v>
      </c>
      <c r="I62" s="222">
        <v>3727128</v>
      </c>
      <c r="J62" s="222">
        <v>3470748</v>
      </c>
      <c r="K62" s="222">
        <v>256380</v>
      </c>
      <c r="L62" s="222">
        <v>0</v>
      </c>
      <c r="M62" s="222">
        <v>800000</v>
      </c>
      <c r="N62" s="222">
        <v>800000</v>
      </c>
      <c r="O62" s="222">
        <v>0</v>
      </c>
      <c r="P62" s="222">
        <v>0</v>
      </c>
      <c r="Q62" s="222">
        <v>723548</v>
      </c>
      <c r="R62" s="246">
        <v>271500</v>
      </c>
      <c r="S62" s="247">
        <v>272630</v>
      </c>
      <c r="T62" s="222">
        <v>272630</v>
      </c>
      <c r="U62" s="222">
        <v>0</v>
      </c>
      <c r="V62" s="222">
        <v>0</v>
      </c>
      <c r="W62" s="222" t="s">
        <v>993</v>
      </c>
      <c r="X62" s="222" t="s">
        <v>994</v>
      </c>
      <c r="Y62" s="253" t="s">
        <v>995</v>
      </c>
      <c r="Z62" s="222" t="s">
        <v>772</v>
      </c>
      <c r="AA62" s="222" t="s">
        <v>67</v>
      </c>
      <c r="AB62" s="251" t="s">
        <v>996</v>
      </c>
      <c r="AC62" s="222" t="s">
        <v>163</v>
      </c>
      <c r="AD62" s="251" t="s">
        <v>997</v>
      </c>
      <c r="AE62" s="222" t="s">
        <v>164</v>
      </c>
      <c r="AF62" s="222" t="s">
        <v>998</v>
      </c>
      <c r="AG62" s="222" t="s">
        <v>73</v>
      </c>
      <c r="AH62" s="222" t="s">
        <v>999</v>
      </c>
      <c r="AI62" s="222" t="s">
        <v>784</v>
      </c>
      <c r="AJ62" s="222" t="s">
        <v>1000</v>
      </c>
      <c r="AK62" s="222" t="s">
        <v>1001</v>
      </c>
      <c r="AL62" s="222" t="s">
        <v>112</v>
      </c>
      <c r="AM62" s="222" t="s">
        <v>112</v>
      </c>
      <c r="AN62" s="222" t="s">
        <v>112</v>
      </c>
      <c r="AO62" s="222" t="s">
        <v>1002</v>
      </c>
      <c r="AP62" s="222" t="s">
        <v>1003</v>
      </c>
      <c r="AQ62" s="222" t="s">
        <v>1004</v>
      </c>
      <c r="AR62" s="222" t="s">
        <v>1005</v>
      </c>
      <c r="AS62" s="222" t="s">
        <v>783</v>
      </c>
      <c r="AT62" s="222" t="s">
        <v>784</v>
      </c>
      <c r="AU62" s="222" t="s">
        <v>85</v>
      </c>
      <c r="AV62" s="222" t="s">
        <v>785</v>
      </c>
      <c r="AW62" s="222" t="s">
        <v>1006</v>
      </c>
      <c r="AX62" s="222" t="s">
        <v>784</v>
      </c>
      <c r="AY62" s="222" t="s">
        <v>140</v>
      </c>
      <c r="AZ62" s="222" t="s">
        <v>1007</v>
      </c>
    </row>
    <row r="63" ht="50" customHeight="1" spans="1:52">
      <c r="A63" s="222">
        <v>15</v>
      </c>
      <c r="B63" s="223" t="s">
        <v>1008</v>
      </c>
      <c r="C63" s="222" t="s">
        <v>57</v>
      </c>
      <c r="D63" s="225"/>
      <c r="E63" s="222" t="s">
        <v>1009</v>
      </c>
      <c r="F63" s="222" t="s">
        <v>60</v>
      </c>
      <c r="G63" s="222" t="s">
        <v>61</v>
      </c>
      <c r="H63" s="222" t="s">
        <v>1010</v>
      </c>
      <c r="I63" s="222">
        <v>90800</v>
      </c>
      <c r="J63" s="222">
        <v>60000</v>
      </c>
      <c r="K63" s="222">
        <v>30800</v>
      </c>
      <c r="L63" s="222">
        <v>0</v>
      </c>
      <c r="M63" s="222">
        <v>19226</v>
      </c>
      <c r="N63" s="222">
        <v>19226</v>
      </c>
      <c r="O63" s="222">
        <v>0</v>
      </c>
      <c r="P63" s="222">
        <v>0</v>
      </c>
      <c r="Q63" s="222">
        <v>75388</v>
      </c>
      <c r="R63" s="246">
        <v>6233</v>
      </c>
      <c r="S63" s="247">
        <v>6490</v>
      </c>
      <c r="T63" s="222">
        <v>6490</v>
      </c>
      <c r="U63" s="222">
        <v>0</v>
      </c>
      <c r="V63" s="222">
        <v>0</v>
      </c>
      <c r="W63" s="222" t="s">
        <v>1011</v>
      </c>
      <c r="X63" s="222" t="s">
        <v>1012</v>
      </c>
      <c r="Y63" s="251" t="s">
        <v>1013</v>
      </c>
      <c r="Z63" s="222" t="s">
        <v>414</v>
      </c>
      <c r="AA63" s="222" t="s">
        <v>67</v>
      </c>
      <c r="AB63" s="251" t="s">
        <v>1014</v>
      </c>
      <c r="AC63" s="222" t="s">
        <v>98</v>
      </c>
      <c r="AD63" s="251" t="s">
        <v>1015</v>
      </c>
      <c r="AE63" s="222" t="s">
        <v>1016</v>
      </c>
      <c r="AF63" s="222" t="s">
        <v>1016</v>
      </c>
      <c r="AG63" s="222" t="s">
        <v>73</v>
      </c>
      <c r="AH63" s="222" t="s">
        <v>324</v>
      </c>
      <c r="AI63" s="222" t="s">
        <v>1017</v>
      </c>
      <c r="AJ63" s="222" t="s">
        <v>1018</v>
      </c>
      <c r="AK63" s="222" t="s">
        <v>1019</v>
      </c>
      <c r="AL63" s="222" t="s">
        <v>112</v>
      </c>
      <c r="AM63" s="222" t="s">
        <v>112</v>
      </c>
      <c r="AN63" s="222" t="s">
        <v>112</v>
      </c>
      <c r="AO63" s="222" t="s">
        <v>110</v>
      </c>
      <c r="AP63" s="222" t="s">
        <v>1020</v>
      </c>
      <c r="AQ63" s="222" t="s">
        <v>1021</v>
      </c>
      <c r="AR63" s="222" t="s">
        <v>1022</v>
      </c>
      <c r="AS63" s="222" t="s">
        <v>1018</v>
      </c>
      <c r="AT63" s="222" t="s">
        <v>1017</v>
      </c>
      <c r="AU63" s="222" t="s">
        <v>1023</v>
      </c>
      <c r="AV63" s="222" t="s">
        <v>1019</v>
      </c>
      <c r="AW63" s="222" t="s">
        <v>1018</v>
      </c>
      <c r="AX63" s="222" t="s">
        <v>1017</v>
      </c>
      <c r="AY63" s="222" t="s">
        <v>1023</v>
      </c>
      <c r="AZ63" s="222" t="s">
        <v>1019</v>
      </c>
    </row>
    <row r="64" ht="50" customHeight="1" spans="1:52">
      <c r="A64" s="222">
        <v>16</v>
      </c>
      <c r="B64" s="223" t="s">
        <v>1024</v>
      </c>
      <c r="C64" s="222" t="s">
        <v>57</v>
      </c>
      <c r="D64" s="225"/>
      <c r="E64" s="222" t="s">
        <v>1009</v>
      </c>
      <c r="F64" s="222" t="s">
        <v>60</v>
      </c>
      <c r="G64" s="222" t="s">
        <v>61</v>
      </c>
      <c r="H64" s="222" t="s">
        <v>62</v>
      </c>
      <c r="I64" s="222">
        <v>82500</v>
      </c>
      <c r="J64" s="222">
        <v>56300</v>
      </c>
      <c r="K64" s="222">
        <v>24500</v>
      </c>
      <c r="L64" s="222">
        <v>1700</v>
      </c>
      <c r="M64" s="222">
        <v>25000</v>
      </c>
      <c r="N64" s="222">
        <v>25000</v>
      </c>
      <c r="O64" s="222">
        <v>0</v>
      </c>
      <c r="P64" s="222">
        <v>0</v>
      </c>
      <c r="Q64" s="222">
        <v>38714</v>
      </c>
      <c r="R64" s="246">
        <v>3900</v>
      </c>
      <c r="S64" s="247">
        <v>3900</v>
      </c>
      <c r="T64" s="222">
        <v>3900</v>
      </c>
      <c r="U64" s="222">
        <v>0</v>
      </c>
      <c r="V64" s="222">
        <v>0</v>
      </c>
      <c r="W64" s="222" t="s">
        <v>121</v>
      </c>
      <c r="X64" s="222" t="s">
        <v>1025</v>
      </c>
      <c r="Y64" s="251" t="s">
        <v>1026</v>
      </c>
      <c r="Z64" s="222" t="s">
        <v>640</v>
      </c>
      <c r="AA64" s="222" t="s">
        <v>67</v>
      </c>
      <c r="AB64" s="251" t="s">
        <v>1027</v>
      </c>
      <c r="AC64" s="222" t="s">
        <v>69</v>
      </c>
      <c r="AD64" s="251" t="s">
        <v>1028</v>
      </c>
      <c r="AE64" s="222" t="s">
        <v>1029</v>
      </c>
      <c r="AF64" s="222" t="s">
        <v>1029</v>
      </c>
      <c r="AG64" s="222" t="s">
        <v>73</v>
      </c>
      <c r="AH64" s="222" t="s">
        <v>1030</v>
      </c>
      <c r="AI64" s="222" t="s">
        <v>1031</v>
      </c>
      <c r="AJ64" s="222" t="s">
        <v>1032</v>
      </c>
      <c r="AK64" s="222" t="s">
        <v>1033</v>
      </c>
      <c r="AL64" s="222" t="s">
        <v>1034</v>
      </c>
      <c r="AM64" s="222" t="s">
        <v>1035</v>
      </c>
      <c r="AN64" s="222" t="s">
        <v>1036</v>
      </c>
      <c r="AO64" s="222" t="s">
        <v>81</v>
      </c>
      <c r="AP64" s="222" t="s">
        <v>351</v>
      </c>
      <c r="AQ64" s="222" t="s">
        <v>548</v>
      </c>
      <c r="AR64" s="222" t="s">
        <v>274</v>
      </c>
      <c r="AS64" s="222" t="s">
        <v>654</v>
      </c>
      <c r="AT64" s="222" t="s">
        <v>1034</v>
      </c>
      <c r="AU64" s="222" t="s">
        <v>1037</v>
      </c>
      <c r="AV64" s="222" t="s">
        <v>656</v>
      </c>
      <c r="AW64" s="222" t="s">
        <v>657</v>
      </c>
      <c r="AX64" s="222" t="s">
        <v>1034</v>
      </c>
      <c r="AY64" s="222" t="s">
        <v>140</v>
      </c>
      <c r="AZ64" s="222" t="s">
        <v>658</v>
      </c>
    </row>
    <row r="65" ht="50" customHeight="1" spans="1:52">
      <c r="A65" s="222">
        <v>17</v>
      </c>
      <c r="B65" s="223" t="s">
        <v>1038</v>
      </c>
      <c r="C65" s="222"/>
      <c r="D65" s="225"/>
      <c r="E65" s="222" t="s">
        <v>1009</v>
      </c>
      <c r="F65" s="222" t="s">
        <v>142</v>
      </c>
      <c r="G65" s="222" t="s">
        <v>61</v>
      </c>
      <c r="H65" s="222" t="s">
        <v>62</v>
      </c>
      <c r="I65" s="222">
        <v>71957</v>
      </c>
      <c r="J65" s="222">
        <v>20277</v>
      </c>
      <c r="K65" s="222">
        <v>51350</v>
      </c>
      <c r="L65" s="222">
        <v>330</v>
      </c>
      <c r="M65" s="222">
        <v>2000</v>
      </c>
      <c r="N65" s="222">
        <v>2000</v>
      </c>
      <c r="O65" s="222">
        <v>0</v>
      </c>
      <c r="P65" s="222">
        <v>0</v>
      </c>
      <c r="Q65" s="222">
        <v>66440</v>
      </c>
      <c r="R65" s="246">
        <v>580</v>
      </c>
      <c r="S65" s="247">
        <v>950</v>
      </c>
      <c r="T65" s="222">
        <v>850</v>
      </c>
      <c r="U65" s="222">
        <v>0</v>
      </c>
      <c r="V65" s="222">
        <v>100</v>
      </c>
      <c r="W65" s="222" t="s">
        <v>1039</v>
      </c>
      <c r="X65" s="222" t="s">
        <v>1040</v>
      </c>
      <c r="Y65" s="251" t="s">
        <v>1041</v>
      </c>
      <c r="Z65" s="222" t="s">
        <v>640</v>
      </c>
      <c r="AA65" s="222" t="s">
        <v>67</v>
      </c>
      <c r="AB65" s="251" t="s">
        <v>1042</v>
      </c>
      <c r="AC65" s="222" t="s">
        <v>163</v>
      </c>
      <c r="AD65" s="251" t="s">
        <v>1043</v>
      </c>
      <c r="AE65" s="222" t="s">
        <v>885</v>
      </c>
      <c r="AF65" s="222" t="s">
        <v>885</v>
      </c>
      <c r="AG65" s="222" t="s">
        <v>73</v>
      </c>
      <c r="AH65" s="222" t="s">
        <v>436</v>
      </c>
      <c r="AI65" s="222" t="s">
        <v>1044</v>
      </c>
      <c r="AJ65" s="222" t="s">
        <v>1045</v>
      </c>
      <c r="AK65" s="222" t="s">
        <v>1046</v>
      </c>
      <c r="AL65" s="222" t="s">
        <v>649</v>
      </c>
      <c r="AM65" s="222" t="s">
        <v>1047</v>
      </c>
      <c r="AN65" s="222" t="s">
        <v>1048</v>
      </c>
      <c r="AO65" s="222" t="s">
        <v>910</v>
      </c>
      <c r="AP65" s="222" t="s">
        <v>214</v>
      </c>
      <c r="AQ65" s="222" t="s">
        <v>1049</v>
      </c>
      <c r="AR65" s="222" t="s">
        <v>184</v>
      </c>
      <c r="AS65" s="222" t="s">
        <v>1050</v>
      </c>
      <c r="AT65" s="222" t="s">
        <v>649</v>
      </c>
      <c r="AU65" s="222" t="s">
        <v>85</v>
      </c>
      <c r="AV65" s="222" t="s">
        <v>1051</v>
      </c>
      <c r="AW65" s="222" t="s">
        <v>1052</v>
      </c>
      <c r="AX65" s="222" t="s">
        <v>1044</v>
      </c>
      <c r="AY65" s="222" t="s">
        <v>34</v>
      </c>
      <c r="AZ65" s="222" t="s">
        <v>1053</v>
      </c>
    </row>
    <row r="66" ht="50" customHeight="1" spans="1:52">
      <c r="A66" s="222">
        <v>18</v>
      </c>
      <c r="B66" s="223" t="s">
        <v>1054</v>
      </c>
      <c r="C66" s="222" t="s">
        <v>57</v>
      </c>
      <c r="D66" s="225"/>
      <c r="E66" s="222" t="s">
        <v>1009</v>
      </c>
      <c r="F66" s="222" t="s">
        <v>142</v>
      </c>
      <c r="G66" s="222" t="s">
        <v>61</v>
      </c>
      <c r="H66" s="222" t="s">
        <v>243</v>
      </c>
      <c r="I66" s="222">
        <v>83800</v>
      </c>
      <c r="J66" s="222">
        <v>51300</v>
      </c>
      <c r="K66" s="222">
        <v>27100</v>
      </c>
      <c r="L66" s="222">
        <v>5400</v>
      </c>
      <c r="M66" s="222">
        <v>15000</v>
      </c>
      <c r="N66" s="222">
        <v>9600</v>
      </c>
      <c r="O66" s="222">
        <v>0</v>
      </c>
      <c r="P66" s="222">
        <v>5400</v>
      </c>
      <c r="Q66" s="222">
        <v>51950</v>
      </c>
      <c r="R66" s="246">
        <v>6500</v>
      </c>
      <c r="S66" s="247">
        <v>9850</v>
      </c>
      <c r="T66" s="222">
        <v>9850</v>
      </c>
      <c r="U66" s="222">
        <v>0</v>
      </c>
      <c r="V66" s="222">
        <v>0</v>
      </c>
      <c r="W66" s="222" t="s">
        <v>1055</v>
      </c>
      <c r="X66" s="222" t="s">
        <v>1056</v>
      </c>
      <c r="Y66" s="251" t="s">
        <v>1057</v>
      </c>
      <c r="Z66" s="222" t="s">
        <v>640</v>
      </c>
      <c r="AA66" s="222" t="s">
        <v>67</v>
      </c>
      <c r="AB66" s="251" t="s">
        <v>1058</v>
      </c>
      <c r="AC66" s="222" t="s">
        <v>69</v>
      </c>
      <c r="AD66" s="251" t="s">
        <v>1059</v>
      </c>
      <c r="AE66" s="222" t="s">
        <v>1060</v>
      </c>
      <c r="AF66" s="222" t="s">
        <v>1060</v>
      </c>
      <c r="AG66" s="222" t="s">
        <v>73</v>
      </c>
      <c r="AH66" s="222" t="s">
        <v>250</v>
      </c>
      <c r="AI66" s="222" t="s">
        <v>1061</v>
      </c>
      <c r="AJ66" s="222" t="s">
        <v>654</v>
      </c>
      <c r="AK66" s="222" t="s">
        <v>656</v>
      </c>
      <c r="AL66" s="222" t="s">
        <v>649</v>
      </c>
      <c r="AM66" s="222" t="s">
        <v>1062</v>
      </c>
      <c r="AN66" s="222" t="s">
        <v>1063</v>
      </c>
      <c r="AO66" s="222" t="s">
        <v>110</v>
      </c>
      <c r="AP66" s="222" t="s">
        <v>424</v>
      </c>
      <c r="AQ66" s="222" t="s">
        <v>238</v>
      </c>
      <c r="AR66" s="222" t="s">
        <v>1064</v>
      </c>
      <c r="AS66" s="222" t="s">
        <v>763</v>
      </c>
      <c r="AT66" s="222" t="s">
        <v>649</v>
      </c>
      <c r="AU66" s="222" t="s">
        <v>85</v>
      </c>
      <c r="AV66" s="222" t="s">
        <v>764</v>
      </c>
      <c r="AW66" s="222" t="s">
        <v>1062</v>
      </c>
      <c r="AX66" s="222" t="s">
        <v>649</v>
      </c>
      <c r="AY66" s="222" t="s">
        <v>140</v>
      </c>
      <c r="AZ66" s="222" t="s">
        <v>1063</v>
      </c>
    </row>
    <row r="67" ht="50" customHeight="1" spans="1:52">
      <c r="A67" s="222">
        <v>19</v>
      </c>
      <c r="B67" s="223" t="s">
        <v>1065</v>
      </c>
      <c r="C67" s="222"/>
      <c r="D67" s="225"/>
      <c r="E67" s="222" t="s">
        <v>1009</v>
      </c>
      <c r="F67" s="222" t="s">
        <v>60</v>
      </c>
      <c r="G67" s="222" t="s">
        <v>61</v>
      </c>
      <c r="H67" s="222" t="s">
        <v>158</v>
      </c>
      <c r="I67" s="222">
        <v>150253</v>
      </c>
      <c r="J67" s="222">
        <v>97115</v>
      </c>
      <c r="K67" s="222">
        <v>29100</v>
      </c>
      <c r="L67" s="222">
        <v>24038</v>
      </c>
      <c r="M67" s="222">
        <v>23800</v>
      </c>
      <c r="N67" s="222">
        <v>18700</v>
      </c>
      <c r="O67" s="222">
        <v>0</v>
      </c>
      <c r="P67" s="222">
        <v>5100</v>
      </c>
      <c r="Q67" s="222">
        <v>33426</v>
      </c>
      <c r="R67" s="246">
        <v>6100</v>
      </c>
      <c r="S67" s="247">
        <v>6343</v>
      </c>
      <c r="T67" s="222">
        <v>5243</v>
      </c>
      <c r="U67" s="222">
        <v>0</v>
      </c>
      <c r="V67" s="222">
        <v>1100</v>
      </c>
      <c r="W67" s="222" t="s">
        <v>1066</v>
      </c>
      <c r="X67" s="222" t="s">
        <v>919</v>
      </c>
      <c r="Y67" s="251" t="s">
        <v>1067</v>
      </c>
      <c r="Z67" s="222" t="s">
        <v>414</v>
      </c>
      <c r="AA67" s="222" t="s">
        <v>67</v>
      </c>
      <c r="AB67" s="251" t="s">
        <v>1068</v>
      </c>
      <c r="AC67" s="222" t="s">
        <v>98</v>
      </c>
      <c r="AD67" s="251" t="s">
        <v>1069</v>
      </c>
      <c r="AE67" s="222" t="s">
        <v>323</v>
      </c>
      <c r="AF67" s="222" t="s">
        <v>323</v>
      </c>
      <c r="AG67" s="222" t="s">
        <v>73</v>
      </c>
      <c r="AH67" s="222" t="s">
        <v>1070</v>
      </c>
      <c r="AI67" s="222" t="s">
        <v>1071</v>
      </c>
      <c r="AJ67" s="222" t="s">
        <v>1072</v>
      </c>
      <c r="AK67" s="222" t="s">
        <v>1073</v>
      </c>
      <c r="AL67" s="222" t="s">
        <v>112</v>
      </c>
      <c r="AM67" s="222" t="s">
        <v>112</v>
      </c>
      <c r="AN67" s="222" t="s">
        <v>112</v>
      </c>
      <c r="AO67" s="222" t="s">
        <v>1074</v>
      </c>
      <c r="AP67" s="222" t="s">
        <v>1075</v>
      </c>
      <c r="AQ67" s="222" t="s">
        <v>311</v>
      </c>
      <c r="AR67" s="222" t="s">
        <v>1076</v>
      </c>
      <c r="AS67" s="222" t="s">
        <v>1077</v>
      </c>
      <c r="AT67" s="222" t="s">
        <v>1078</v>
      </c>
      <c r="AU67" s="222" t="s">
        <v>88</v>
      </c>
      <c r="AV67" s="222" t="s">
        <v>1079</v>
      </c>
      <c r="AW67" s="222" t="s">
        <v>1080</v>
      </c>
      <c r="AX67" s="222" t="s">
        <v>1071</v>
      </c>
      <c r="AY67" s="222" t="s">
        <v>1081</v>
      </c>
      <c r="AZ67" s="222" t="s">
        <v>1082</v>
      </c>
    </row>
    <row r="68" ht="50" customHeight="1" spans="1:52">
      <c r="A68" s="222">
        <v>20</v>
      </c>
      <c r="B68" s="223" t="s">
        <v>1083</v>
      </c>
      <c r="C68" s="222"/>
      <c r="D68" s="225"/>
      <c r="E68" s="222" t="s">
        <v>1009</v>
      </c>
      <c r="F68" s="222" t="s">
        <v>60</v>
      </c>
      <c r="G68" s="222" t="s">
        <v>61</v>
      </c>
      <c r="H68" s="222" t="s">
        <v>467</v>
      </c>
      <c r="I68" s="222">
        <v>120300</v>
      </c>
      <c r="J68" s="222">
        <v>85000</v>
      </c>
      <c r="K68" s="222">
        <v>35300</v>
      </c>
      <c r="L68" s="222">
        <v>0</v>
      </c>
      <c r="M68" s="222">
        <v>6000</v>
      </c>
      <c r="N68" s="222">
        <v>6000</v>
      </c>
      <c r="O68" s="222">
        <v>0</v>
      </c>
      <c r="P68" s="222">
        <v>0</v>
      </c>
      <c r="Q68" s="222">
        <v>38461</v>
      </c>
      <c r="R68" s="246">
        <v>360</v>
      </c>
      <c r="S68" s="247">
        <v>360</v>
      </c>
      <c r="T68" s="222">
        <v>360</v>
      </c>
      <c r="U68" s="222">
        <v>0</v>
      </c>
      <c r="V68" s="222">
        <v>0</v>
      </c>
      <c r="W68" s="222" t="s">
        <v>121</v>
      </c>
      <c r="X68" s="222" t="s">
        <v>1084</v>
      </c>
      <c r="Y68" s="251" t="s">
        <v>1085</v>
      </c>
      <c r="Z68" s="222" t="s">
        <v>640</v>
      </c>
      <c r="AA68" s="222" t="s">
        <v>67</v>
      </c>
      <c r="AB68" s="251" t="s">
        <v>1086</v>
      </c>
      <c r="AC68" s="222" t="s">
        <v>98</v>
      </c>
      <c r="AD68" s="251" t="s">
        <v>1087</v>
      </c>
      <c r="AE68" s="222" t="s">
        <v>1088</v>
      </c>
      <c r="AF68" s="222" t="s">
        <v>1089</v>
      </c>
      <c r="AG68" s="222" t="s">
        <v>73</v>
      </c>
      <c r="AH68" s="222" t="s">
        <v>1090</v>
      </c>
      <c r="AI68" s="222" t="s">
        <v>1091</v>
      </c>
      <c r="AJ68" s="222" t="s">
        <v>1092</v>
      </c>
      <c r="AK68" s="222" t="s">
        <v>1093</v>
      </c>
      <c r="AL68" s="222" t="s">
        <v>649</v>
      </c>
      <c r="AM68" s="222" t="s">
        <v>1094</v>
      </c>
      <c r="AN68" s="222" t="s">
        <v>1095</v>
      </c>
      <c r="AO68" s="222" t="s">
        <v>1074</v>
      </c>
      <c r="AP68" s="222" t="s">
        <v>1096</v>
      </c>
      <c r="AQ68" s="222" t="s">
        <v>1097</v>
      </c>
      <c r="AR68" s="222" t="s">
        <v>633</v>
      </c>
      <c r="AS68" s="222" t="s">
        <v>1098</v>
      </c>
      <c r="AT68" s="222" t="s">
        <v>1091</v>
      </c>
      <c r="AU68" s="222" t="s">
        <v>1099</v>
      </c>
      <c r="AV68" s="222" t="s">
        <v>1093</v>
      </c>
      <c r="AW68" s="222" t="s">
        <v>1092</v>
      </c>
      <c r="AX68" s="222" t="s">
        <v>1091</v>
      </c>
      <c r="AY68" s="222" t="s">
        <v>519</v>
      </c>
      <c r="AZ68" s="222" t="s">
        <v>1093</v>
      </c>
    </row>
    <row r="69" ht="50" customHeight="1" spans="1:52">
      <c r="A69" s="222">
        <v>21</v>
      </c>
      <c r="B69" s="223" t="s">
        <v>1100</v>
      </c>
      <c r="C69" s="222" t="s">
        <v>57</v>
      </c>
      <c r="D69" s="225"/>
      <c r="E69" s="222" t="s">
        <v>1009</v>
      </c>
      <c r="F69" s="222" t="s">
        <v>60</v>
      </c>
      <c r="G69" s="222" t="s">
        <v>61</v>
      </c>
      <c r="H69" s="222" t="s">
        <v>467</v>
      </c>
      <c r="I69" s="222">
        <v>551000</v>
      </c>
      <c r="J69" s="222">
        <v>463500</v>
      </c>
      <c r="K69" s="222">
        <v>87500</v>
      </c>
      <c r="L69" s="222">
        <v>0</v>
      </c>
      <c r="M69" s="222">
        <v>15000</v>
      </c>
      <c r="N69" s="222">
        <v>15000</v>
      </c>
      <c r="O69" s="222">
        <v>0</v>
      </c>
      <c r="P69" s="222">
        <v>0</v>
      </c>
      <c r="Q69" s="222">
        <v>94300</v>
      </c>
      <c r="R69" s="246">
        <v>440</v>
      </c>
      <c r="S69" s="247">
        <v>784</v>
      </c>
      <c r="T69" s="222">
        <v>440</v>
      </c>
      <c r="U69" s="222">
        <v>344</v>
      </c>
      <c r="V69" s="222">
        <v>0</v>
      </c>
      <c r="W69" s="222" t="s">
        <v>1101</v>
      </c>
      <c r="X69" s="222" t="s">
        <v>1102</v>
      </c>
      <c r="Y69" s="251" t="s">
        <v>1103</v>
      </c>
      <c r="Z69" s="222" t="s">
        <v>640</v>
      </c>
      <c r="AA69" s="222" t="s">
        <v>67</v>
      </c>
      <c r="AB69" s="251" t="s">
        <v>1104</v>
      </c>
      <c r="AC69" s="222" t="s">
        <v>69</v>
      </c>
      <c r="AD69" s="251" t="s">
        <v>1105</v>
      </c>
      <c r="AE69" s="222" t="s">
        <v>1106</v>
      </c>
      <c r="AF69" s="222" t="s">
        <v>626</v>
      </c>
      <c r="AG69" s="222" t="s">
        <v>73</v>
      </c>
      <c r="AH69" s="222" t="s">
        <v>103</v>
      </c>
      <c r="AI69" s="222" t="s">
        <v>1107</v>
      </c>
      <c r="AJ69" s="222" t="s">
        <v>1108</v>
      </c>
      <c r="AK69" s="222" t="s">
        <v>1109</v>
      </c>
      <c r="AL69" s="222" t="s">
        <v>649</v>
      </c>
      <c r="AM69" s="222" t="s">
        <v>1110</v>
      </c>
      <c r="AN69" s="222" t="s">
        <v>1111</v>
      </c>
      <c r="AO69" s="222" t="s">
        <v>1112</v>
      </c>
      <c r="AP69" s="222" t="s">
        <v>1113</v>
      </c>
      <c r="AQ69" s="222" t="s">
        <v>1114</v>
      </c>
      <c r="AR69" s="222" t="s">
        <v>84</v>
      </c>
      <c r="AS69" s="222" t="s">
        <v>1115</v>
      </c>
      <c r="AT69" s="222" t="s">
        <v>1107</v>
      </c>
      <c r="AU69" s="222" t="s">
        <v>1116</v>
      </c>
      <c r="AV69" s="222" t="s">
        <v>1117</v>
      </c>
      <c r="AW69" s="222" t="s">
        <v>1118</v>
      </c>
      <c r="AX69" s="222" t="s">
        <v>1107</v>
      </c>
      <c r="AY69" s="222" t="s">
        <v>1119</v>
      </c>
      <c r="AZ69" s="222" t="s">
        <v>1120</v>
      </c>
    </row>
    <row r="70" ht="50" customHeight="1" spans="1:52">
      <c r="A70" s="222">
        <v>22</v>
      </c>
      <c r="B70" s="223" t="s">
        <v>1121</v>
      </c>
      <c r="C70" s="222"/>
      <c r="D70" s="225"/>
      <c r="E70" s="222" t="s">
        <v>1009</v>
      </c>
      <c r="F70" s="222" t="s">
        <v>142</v>
      </c>
      <c r="G70" s="222" t="s">
        <v>61</v>
      </c>
      <c r="H70" s="222" t="s">
        <v>467</v>
      </c>
      <c r="I70" s="222">
        <v>92900</v>
      </c>
      <c r="J70" s="222">
        <v>48019</v>
      </c>
      <c r="K70" s="222">
        <v>44881</v>
      </c>
      <c r="L70" s="222">
        <v>0</v>
      </c>
      <c r="M70" s="222">
        <v>5000</v>
      </c>
      <c r="N70" s="222">
        <v>5000</v>
      </c>
      <c r="O70" s="222">
        <v>0</v>
      </c>
      <c r="P70" s="222">
        <v>0</v>
      </c>
      <c r="Q70" s="222">
        <v>49884</v>
      </c>
      <c r="R70" s="246">
        <v>1400</v>
      </c>
      <c r="S70" s="247">
        <v>2657</v>
      </c>
      <c r="T70" s="222">
        <v>2657</v>
      </c>
      <c r="U70" s="222">
        <v>0</v>
      </c>
      <c r="V70" s="222">
        <v>0</v>
      </c>
      <c r="W70" s="222" t="s">
        <v>1122</v>
      </c>
      <c r="X70" s="222" t="s">
        <v>1123</v>
      </c>
      <c r="Y70" s="251" t="s">
        <v>1124</v>
      </c>
      <c r="Z70" s="222" t="s">
        <v>640</v>
      </c>
      <c r="AA70" s="222" t="s">
        <v>67</v>
      </c>
      <c r="AB70" s="251" t="s">
        <v>1125</v>
      </c>
      <c r="AC70" s="222" t="s">
        <v>163</v>
      </c>
      <c r="AD70" s="251" t="s">
        <v>1126</v>
      </c>
      <c r="AE70" s="222" t="s">
        <v>1127</v>
      </c>
      <c r="AF70" s="222" t="s">
        <v>1127</v>
      </c>
      <c r="AG70" s="222" t="s">
        <v>73</v>
      </c>
      <c r="AH70" s="222" t="s">
        <v>1128</v>
      </c>
      <c r="AI70" s="222" t="s">
        <v>1129</v>
      </c>
      <c r="AJ70" s="222" t="s">
        <v>1130</v>
      </c>
      <c r="AK70" s="222" t="s">
        <v>1131</v>
      </c>
      <c r="AL70" s="222" t="s">
        <v>649</v>
      </c>
      <c r="AM70" s="222" t="s">
        <v>1132</v>
      </c>
      <c r="AN70" s="222" t="s">
        <v>1133</v>
      </c>
      <c r="AO70" s="222" t="s">
        <v>133</v>
      </c>
      <c r="AP70" s="222" t="s">
        <v>424</v>
      </c>
      <c r="AQ70" s="222" t="s">
        <v>1134</v>
      </c>
      <c r="AR70" s="222" t="s">
        <v>216</v>
      </c>
      <c r="AS70" s="222" t="s">
        <v>763</v>
      </c>
      <c r="AT70" s="222" t="s">
        <v>649</v>
      </c>
      <c r="AU70" s="222" t="s">
        <v>85</v>
      </c>
      <c r="AV70" s="222" t="s">
        <v>764</v>
      </c>
      <c r="AW70" s="222" t="s">
        <v>1132</v>
      </c>
      <c r="AX70" s="222" t="s">
        <v>649</v>
      </c>
      <c r="AY70" s="222" t="s">
        <v>34</v>
      </c>
      <c r="AZ70" s="222" t="s">
        <v>1133</v>
      </c>
    </row>
    <row r="71" ht="50" customHeight="1" spans="1:52">
      <c r="A71" s="222">
        <v>23</v>
      </c>
      <c r="B71" s="223" t="s">
        <v>1135</v>
      </c>
      <c r="C71" s="222"/>
      <c r="D71" s="225"/>
      <c r="E71" s="222" t="s">
        <v>1009</v>
      </c>
      <c r="F71" s="222" t="s">
        <v>60</v>
      </c>
      <c r="G71" s="222" t="s">
        <v>61</v>
      </c>
      <c r="H71" s="222" t="s">
        <v>467</v>
      </c>
      <c r="I71" s="222">
        <v>76400</v>
      </c>
      <c r="J71" s="222">
        <v>41200</v>
      </c>
      <c r="K71" s="222">
        <v>15200</v>
      </c>
      <c r="L71" s="222">
        <v>20000</v>
      </c>
      <c r="M71" s="222">
        <v>20000</v>
      </c>
      <c r="N71" s="222">
        <v>17000</v>
      </c>
      <c r="O71" s="222">
        <v>0</v>
      </c>
      <c r="P71" s="222">
        <v>3000</v>
      </c>
      <c r="Q71" s="222">
        <v>24000</v>
      </c>
      <c r="R71" s="246">
        <v>6500</v>
      </c>
      <c r="S71" s="247">
        <v>6500</v>
      </c>
      <c r="T71" s="222">
        <v>5000</v>
      </c>
      <c r="U71" s="222">
        <v>0</v>
      </c>
      <c r="V71" s="222">
        <v>1500</v>
      </c>
      <c r="W71" s="222" t="s">
        <v>121</v>
      </c>
      <c r="X71" s="222" t="s">
        <v>1136</v>
      </c>
      <c r="Y71" s="251" t="s">
        <v>1137</v>
      </c>
      <c r="Z71" s="222" t="s">
        <v>414</v>
      </c>
      <c r="AA71" s="222" t="s">
        <v>67</v>
      </c>
      <c r="AB71" s="251" t="s">
        <v>1138</v>
      </c>
      <c r="AC71" s="222" t="s">
        <v>98</v>
      </c>
      <c r="AD71" s="251" t="s">
        <v>1139</v>
      </c>
      <c r="AE71" s="222" t="s">
        <v>1140</v>
      </c>
      <c r="AF71" s="222" t="s">
        <v>1140</v>
      </c>
      <c r="AG71" s="222" t="s">
        <v>73</v>
      </c>
      <c r="AH71" s="222" t="s">
        <v>103</v>
      </c>
      <c r="AI71" s="222" t="s">
        <v>1141</v>
      </c>
      <c r="AJ71" s="222" t="s">
        <v>1142</v>
      </c>
      <c r="AK71" s="222" t="s">
        <v>1143</v>
      </c>
      <c r="AL71" s="222" t="s">
        <v>112</v>
      </c>
      <c r="AM71" s="222" t="s">
        <v>112</v>
      </c>
      <c r="AN71" s="222" t="s">
        <v>112</v>
      </c>
      <c r="AO71" s="222" t="s">
        <v>1144</v>
      </c>
      <c r="AP71" s="222" t="s">
        <v>1145</v>
      </c>
      <c r="AQ71" s="222" t="s">
        <v>1146</v>
      </c>
      <c r="AR71" s="222" t="s">
        <v>1147</v>
      </c>
      <c r="AS71" s="222" t="s">
        <v>1148</v>
      </c>
      <c r="AT71" s="222" t="s">
        <v>1141</v>
      </c>
      <c r="AU71" s="222" t="s">
        <v>1149</v>
      </c>
      <c r="AV71" s="222" t="s">
        <v>1150</v>
      </c>
      <c r="AW71" s="222" t="s">
        <v>1142</v>
      </c>
      <c r="AX71" s="222" t="s">
        <v>1141</v>
      </c>
      <c r="AY71" s="222" t="s">
        <v>519</v>
      </c>
      <c r="AZ71" s="222" t="s">
        <v>1143</v>
      </c>
    </row>
    <row r="72" ht="50" customHeight="1" spans="1:52">
      <c r="A72" s="222">
        <v>24</v>
      </c>
      <c r="B72" s="223" t="s">
        <v>1151</v>
      </c>
      <c r="C72" s="222"/>
      <c r="D72" s="225"/>
      <c r="E72" s="222" t="s">
        <v>1009</v>
      </c>
      <c r="F72" s="222" t="s">
        <v>60</v>
      </c>
      <c r="G72" s="222" t="s">
        <v>61</v>
      </c>
      <c r="H72" s="222" t="s">
        <v>92</v>
      </c>
      <c r="I72" s="222">
        <v>57000</v>
      </c>
      <c r="J72" s="222">
        <v>44900</v>
      </c>
      <c r="K72" s="222">
        <v>12100</v>
      </c>
      <c r="L72" s="222">
        <v>0</v>
      </c>
      <c r="M72" s="222">
        <v>17630</v>
      </c>
      <c r="N72" s="222">
        <v>5530</v>
      </c>
      <c r="O72" s="222">
        <v>12100</v>
      </c>
      <c r="P72" s="222">
        <v>0</v>
      </c>
      <c r="Q72" s="222">
        <v>0</v>
      </c>
      <c r="R72" s="246">
        <v>12100</v>
      </c>
      <c r="S72" s="247">
        <v>12100</v>
      </c>
      <c r="T72" s="222">
        <v>0</v>
      </c>
      <c r="U72" s="222">
        <v>12100</v>
      </c>
      <c r="V72" s="222">
        <v>0</v>
      </c>
      <c r="W72" s="222" t="s">
        <v>121</v>
      </c>
      <c r="X72" s="222" t="s">
        <v>1152</v>
      </c>
      <c r="Y72" s="251" t="s">
        <v>1153</v>
      </c>
      <c r="Z72" s="222" t="s">
        <v>414</v>
      </c>
      <c r="AA72" s="222" t="s">
        <v>91</v>
      </c>
      <c r="AB72" s="251" t="s">
        <v>1154</v>
      </c>
      <c r="AC72" s="222" t="s">
        <v>98</v>
      </c>
      <c r="AD72" s="251" t="s">
        <v>1155</v>
      </c>
      <c r="AE72" s="222" t="s">
        <v>1156</v>
      </c>
      <c r="AF72" s="222" t="s">
        <v>101</v>
      </c>
      <c r="AG72" s="222" t="s">
        <v>102</v>
      </c>
      <c r="AH72" s="222" t="s">
        <v>1157</v>
      </c>
      <c r="AI72" s="222" t="s">
        <v>1158</v>
      </c>
      <c r="AJ72" s="222" t="s">
        <v>1159</v>
      </c>
      <c r="AK72" s="222" t="s">
        <v>1160</v>
      </c>
      <c r="AL72" s="222" t="s">
        <v>112</v>
      </c>
      <c r="AM72" s="222" t="s">
        <v>112</v>
      </c>
      <c r="AN72" s="222" t="s">
        <v>112</v>
      </c>
      <c r="AO72" s="222" t="s">
        <v>1161</v>
      </c>
      <c r="AP72" s="222" t="s">
        <v>1161</v>
      </c>
      <c r="AQ72" s="222" t="s">
        <v>1161</v>
      </c>
      <c r="AR72" s="222" t="s">
        <v>1161</v>
      </c>
      <c r="AS72" s="222" t="s">
        <v>1162</v>
      </c>
      <c r="AT72" s="222" t="s">
        <v>1158</v>
      </c>
      <c r="AU72" s="222" t="s">
        <v>88</v>
      </c>
      <c r="AV72" s="222" t="s">
        <v>1163</v>
      </c>
      <c r="AW72" s="222" t="s">
        <v>1162</v>
      </c>
      <c r="AX72" s="222" t="s">
        <v>1158</v>
      </c>
      <c r="AY72" s="222" t="s">
        <v>88</v>
      </c>
      <c r="AZ72" s="222" t="s">
        <v>1163</v>
      </c>
    </row>
    <row r="73" ht="50" customHeight="1" spans="1:52">
      <c r="A73" s="222">
        <v>25</v>
      </c>
      <c r="B73" s="223" t="s">
        <v>1164</v>
      </c>
      <c r="C73" s="222"/>
      <c r="D73" s="225"/>
      <c r="E73" s="222" t="s">
        <v>1009</v>
      </c>
      <c r="F73" s="222" t="s">
        <v>373</v>
      </c>
      <c r="G73" s="222" t="s">
        <v>61</v>
      </c>
      <c r="H73" s="222" t="s">
        <v>467</v>
      </c>
      <c r="I73" s="222">
        <v>231600</v>
      </c>
      <c r="J73" s="222">
        <v>21600</v>
      </c>
      <c r="K73" s="222">
        <v>210000</v>
      </c>
      <c r="L73" s="222">
        <v>0</v>
      </c>
      <c r="M73" s="222">
        <v>164450</v>
      </c>
      <c r="N73" s="222">
        <v>4450</v>
      </c>
      <c r="O73" s="222">
        <v>160000</v>
      </c>
      <c r="P73" s="222">
        <v>0</v>
      </c>
      <c r="Q73" s="222">
        <v>50273</v>
      </c>
      <c r="R73" s="246">
        <v>50650</v>
      </c>
      <c r="S73" s="247">
        <v>51189</v>
      </c>
      <c r="T73" s="222">
        <v>1189</v>
      </c>
      <c r="U73" s="222">
        <v>50000</v>
      </c>
      <c r="V73" s="222">
        <v>0</v>
      </c>
      <c r="W73" s="222" t="s">
        <v>1165</v>
      </c>
      <c r="X73" s="222" t="s">
        <v>1166</v>
      </c>
      <c r="Y73" s="223" t="s">
        <v>1167</v>
      </c>
      <c r="Z73" s="222" t="s">
        <v>815</v>
      </c>
      <c r="AA73" s="222" t="s">
        <v>67</v>
      </c>
      <c r="AB73" s="251" t="s">
        <v>1168</v>
      </c>
      <c r="AC73" s="222" t="s">
        <v>163</v>
      </c>
      <c r="AD73" s="251" t="s">
        <v>1169</v>
      </c>
      <c r="AE73" s="222" t="s">
        <v>1170</v>
      </c>
      <c r="AF73" s="222" t="s">
        <v>1170</v>
      </c>
      <c r="AG73" s="222" t="s">
        <v>73</v>
      </c>
      <c r="AH73" s="222" t="s">
        <v>1157</v>
      </c>
      <c r="AI73" s="222" t="s">
        <v>1044</v>
      </c>
      <c r="AJ73" s="222" t="s">
        <v>1130</v>
      </c>
      <c r="AK73" s="222" t="s">
        <v>1131</v>
      </c>
      <c r="AL73" s="222" t="s">
        <v>822</v>
      </c>
      <c r="AM73" s="222" t="s">
        <v>1171</v>
      </c>
      <c r="AN73" s="222" t="s">
        <v>1172</v>
      </c>
      <c r="AO73" s="222" t="s">
        <v>1173</v>
      </c>
      <c r="AP73" s="222" t="s">
        <v>1174</v>
      </c>
      <c r="AQ73" s="222" t="s">
        <v>1175</v>
      </c>
      <c r="AR73" s="222" t="s">
        <v>1176</v>
      </c>
      <c r="AS73" s="222" t="s">
        <v>1177</v>
      </c>
      <c r="AT73" s="222" t="s">
        <v>822</v>
      </c>
      <c r="AU73" s="222" t="s">
        <v>1178</v>
      </c>
      <c r="AV73" s="222" t="s">
        <v>1179</v>
      </c>
      <c r="AW73" s="222" t="s">
        <v>1180</v>
      </c>
      <c r="AX73" s="222" t="s">
        <v>822</v>
      </c>
      <c r="AY73" s="222" t="s">
        <v>140</v>
      </c>
      <c r="AZ73" s="222" t="s">
        <v>1181</v>
      </c>
    </row>
    <row r="74" ht="50" customHeight="1" spans="1:52">
      <c r="A74" s="222">
        <v>26</v>
      </c>
      <c r="B74" s="223" t="s">
        <v>1182</v>
      </c>
      <c r="C74" s="222"/>
      <c r="D74" s="225"/>
      <c r="E74" s="222" t="s">
        <v>1009</v>
      </c>
      <c r="F74" s="222" t="s">
        <v>142</v>
      </c>
      <c r="G74" s="222" t="s">
        <v>61</v>
      </c>
      <c r="H74" s="222" t="s">
        <v>92</v>
      </c>
      <c r="I74" s="222">
        <v>30017</v>
      </c>
      <c r="J74" s="222">
        <v>30017</v>
      </c>
      <c r="K74" s="222">
        <v>0</v>
      </c>
      <c r="L74" s="222">
        <v>0</v>
      </c>
      <c r="M74" s="222">
        <v>2100</v>
      </c>
      <c r="N74" s="222">
        <v>2100</v>
      </c>
      <c r="O74" s="222">
        <v>0</v>
      </c>
      <c r="P74" s="222">
        <v>0</v>
      </c>
      <c r="Q74" s="222">
        <v>0</v>
      </c>
      <c r="R74" s="246">
        <v>0</v>
      </c>
      <c r="S74" s="247">
        <v>0</v>
      </c>
      <c r="T74" s="222">
        <v>0</v>
      </c>
      <c r="U74" s="222">
        <v>0</v>
      </c>
      <c r="V74" s="222">
        <v>0</v>
      </c>
      <c r="W74" s="222" t="s">
        <v>190</v>
      </c>
      <c r="X74" s="222" t="s">
        <v>190</v>
      </c>
      <c r="Y74" s="253" t="s">
        <v>1183</v>
      </c>
      <c r="Z74" s="222" t="s">
        <v>815</v>
      </c>
      <c r="AA74" s="222" t="s">
        <v>91</v>
      </c>
      <c r="AB74" s="251" t="s">
        <v>1184</v>
      </c>
      <c r="AC74" s="222" t="s">
        <v>163</v>
      </c>
      <c r="AD74" s="251" t="s">
        <v>1185</v>
      </c>
      <c r="AE74" s="222" t="s">
        <v>149</v>
      </c>
      <c r="AF74" s="222" t="s">
        <v>101</v>
      </c>
      <c r="AG74" s="222" t="s">
        <v>102</v>
      </c>
      <c r="AH74" s="222" t="s">
        <v>103</v>
      </c>
      <c r="AI74" s="222" t="s">
        <v>1186</v>
      </c>
      <c r="AJ74" s="222" t="s">
        <v>1187</v>
      </c>
      <c r="AK74" s="222" t="s">
        <v>1188</v>
      </c>
      <c r="AL74" s="222" t="s">
        <v>822</v>
      </c>
      <c r="AM74" s="222" t="s">
        <v>1189</v>
      </c>
      <c r="AN74" s="222" t="s">
        <v>1190</v>
      </c>
      <c r="AO74" s="222" t="s">
        <v>1191</v>
      </c>
      <c r="AP74" s="222" t="s">
        <v>1192</v>
      </c>
      <c r="AQ74" s="222" t="s">
        <v>112</v>
      </c>
      <c r="AR74" s="222" t="s">
        <v>112</v>
      </c>
      <c r="AS74" s="222" t="s">
        <v>1193</v>
      </c>
      <c r="AT74" s="222" t="s">
        <v>822</v>
      </c>
      <c r="AU74" s="222" t="s">
        <v>1194</v>
      </c>
      <c r="AV74" s="222" t="s">
        <v>1195</v>
      </c>
      <c r="AW74" s="222" t="s">
        <v>1196</v>
      </c>
      <c r="AX74" s="222" t="s">
        <v>822</v>
      </c>
      <c r="AY74" s="222" t="s">
        <v>140</v>
      </c>
      <c r="AZ74" s="222" t="s">
        <v>1197</v>
      </c>
    </row>
    <row r="75" ht="50" customHeight="1" spans="1:52">
      <c r="A75" s="222">
        <v>27</v>
      </c>
      <c r="B75" s="223" t="s">
        <v>1198</v>
      </c>
      <c r="C75" s="222"/>
      <c r="D75" s="225"/>
      <c r="E75" s="222" t="s">
        <v>1199</v>
      </c>
      <c r="F75" s="222" t="s">
        <v>373</v>
      </c>
      <c r="G75" s="222" t="s">
        <v>1200</v>
      </c>
      <c r="H75" s="222" t="s">
        <v>92</v>
      </c>
      <c r="I75" s="222">
        <v>45809</v>
      </c>
      <c r="J75" s="222">
        <v>45809</v>
      </c>
      <c r="K75" s="222">
        <v>0</v>
      </c>
      <c r="L75" s="222">
        <v>0</v>
      </c>
      <c r="M75" s="222">
        <v>5000</v>
      </c>
      <c r="N75" s="222">
        <v>5000</v>
      </c>
      <c r="O75" s="222">
        <v>0</v>
      </c>
      <c r="P75" s="222">
        <v>0</v>
      </c>
      <c r="Q75" s="222">
        <v>0</v>
      </c>
      <c r="R75" s="246">
        <v>1665</v>
      </c>
      <c r="S75" s="247">
        <v>1665</v>
      </c>
      <c r="T75" s="222">
        <v>1665</v>
      </c>
      <c r="U75" s="222">
        <v>0</v>
      </c>
      <c r="V75" s="222">
        <v>0</v>
      </c>
      <c r="W75" s="222" t="s">
        <v>121</v>
      </c>
      <c r="X75" s="222" t="s">
        <v>1201</v>
      </c>
      <c r="Y75" s="251" t="s">
        <v>1202</v>
      </c>
      <c r="Z75" s="222" t="s">
        <v>66</v>
      </c>
      <c r="AA75" s="222" t="s">
        <v>67</v>
      </c>
      <c r="AB75" s="251" t="s">
        <v>1203</v>
      </c>
      <c r="AC75" s="222" t="s">
        <v>163</v>
      </c>
      <c r="AD75" s="251" t="s">
        <v>1204</v>
      </c>
      <c r="AE75" s="222" t="s">
        <v>869</v>
      </c>
      <c r="AF75" s="222" t="s">
        <v>581</v>
      </c>
      <c r="AG75" s="222" t="s">
        <v>491</v>
      </c>
      <c r="AH75" s="222" t="s">
        <v>1205</v>
      </c>
      <c r="AI75" s="222" t="s">
        <v>1206</v>
      </c>
      <c r="AJ75" s="222" t="s">
        <v>1207</v>
      </c>
      <c r="AK75" s="222" t="s">
        <v>1208</v>
      </c>
      <c r="AL75" s="222" t="s">
        <v>1209</v>
      </c>
      <c r="AM75" s="222" t="s">
        <v>1210</v>
      </c>
      <c r="AN75" s="222" t="s">
        <v>1211</v>
      </c>
      <c r="AO75" s="222" t="s">
        <v>1212</v>
      </c>
      <c r="AP75" s="222" t="s">
        <v>1213</v>
      </c>
      <c r="AQ75" s="222" t="s">
        <v>1214</v>
      </c>
      <c r="AR75" s="222" t="s">
        <v>1215</v>
      </c>
      <c r="AS75" s="222" t="s">
        <v>1216</v>
      </c>
      <c r="AT75" s="222" t="s">
        <v>1214</v>
      </c>
      <c r="AU75" s="222" t="s">
        <v>1217</v>
      </c>
      <c r="AV75" s="222" t="s">
        <v>1218</v>
      </c>
      <c r="AW75" s="222" t="s">
        <v>1219</v>
      </c>
      <c r="AX75" s="222" t="s">
        <v>1214</v>
      </c>
      <c r="AY75" s="222" t="s">
        <v>140</v>
      </c>
      <c r="AZ75" s="222" t="s">
        <v>1220</v>
      </c>
    </row>
    <row r="76" ht="50" customHeight="1" spans="1:52">
      <c r="A76" s="222">
        <v>28</v>
      </c>
      <c r="B76" s="223" t="s">
        <v>1221</v>
      </c>
      <c r="C76" s="222"/>
      <c r="D76" s="225"/>
      <c r="E76" s="222" t="s">
        <v>1199</v>
      </c>
      <c r="F76" s="222" t="s">
        <v>373</v>
      </c>
      <c r="G76" s="222" t="s">
        <v>1222</v>
      </c>
      <c r="H76" s="222" t="s">
        <v>92</v>
      </c>
      <c r="I76" s="222">
        <v>32367</v>
      </c>
      <c r="J76" s="222">
        <v>32367</v>
      </c>
      <c r="K76" s="222">
        <v>0</v>
      </c>
      <c r="L76" s="222">
        <v>0</v>
      </c>
      <c r="M76" s="222">
        <v>4000</v>
      </c>
      <c r="N76" s="222">
        <v>4000</v>
      </c>
      <c r="O76" s="222">
        <v>0</v>
      </c>
      <c r="P76" s="222">
        <v>0</v>
      </c>
      <c r="Q76" s="222">
        <v>0</v>
      </c>
      <c r="R76" s="246">
        <v>1280</v>
      </c>
      <c r="S76" s="247">
        <v>1688</v>
      </c>
      <c r="T76" s="222">
        <v>1688</v>
      </c>
      <c r="U76" s="222">
        <v>0</v>
      </c>
      <c r="V76" s="222">
        <v>0</v>
      </c>
      <c r="W76" s="222" t="s">
        <v>1223</v>
      </c>
      <c r="X76" s="222" t="s">
        <v>1224</v>
      </c>
      <c r="Y76" s="251" t="s">
        <v>1225</v>
      </c>
      <c r="Z76" s="222" t="s">
        <v>66</v>
      </c>
      <c r="AA76" s="222" t="s">
        <v>67</v>
      </c>
      <c r="AB76" s="251" t="s">
        <v>1226</v>
      </c>
      <c r="AC76" s="222" t="s">
        <v>98</v>
      </c>
      <c r="AD76" s="251" t="s">
        <v>1204</v>
      </c>
      <c r="AE76" s="222" t="s">
        <v>581</v>
      </c>
      <c r="AF76" s="222" t="s">
        <v>581</v>
      </c>
      <c r="AG76" s="222" t="s">
        <v>73</v>
      </c>
      <c r="AH76" s="222" t="s">
        <v>1205</v>
      </c>
      <c r="AI76" s="222" t="s">
        <v>1227</v>
      </c>
      <c r="AJ76" s="222" t="s">
        <v>1228</v>
      </c>
      <c r="AK76" s="222" t="s">
        <v>1229</v>
      </c>
      <c r="AL76" s="222" t="s">
        <v>1209</v>
      </c>
      <c r="AM76" s="222" t="s">
        <v>1210</v>
      </c>
      <c r="AN76" s="222" t="s">
        <v>1211</v>
      </c>
      <c r="AO76" s="222" t="s">
        <v>1213</v>
      </c>
      <c r="AP76" s="222" t="s">
        <v>1212</v>
      </c>
      <c r="AQ76" s="222" t="s">
        <v>1214</v>
      </c>
      <c r="AR76" s="222" t="s">
        <v>1215</v>
      </c>
      <c r="AS76" s="222" t="s">
        <v>1216</v>
      </c>
      <c r="AT76" s="222" t="s">
        <v>1214</v>
      </c>
      <c r="AU76" s="222" t="s">
        <v>1217</v>
      </c>
      <c r="AV76" s="222" t="s">
        <v>1218</v>
      </c>
      <c r="AW76" s="222" t="s">
        <v>1219</v>
      </c>
      <c r="AX76" s="222" t="s">
        <v>1214</v>
      </c>
      <c r="AY76" s="222" t="s">
        <v>140</v>
      </c>
      <c r="AZ76" s="222" t="s">
        <v>1220</v>
      </c>
    </row>
    <row r="77" ht="50" customHeight="1" spans="1:52">
      <c r="A77" s="222">
        <v>29</v>
      </c>
      <c r="B77" s="223" t="s">
        <v>1230</v>
      </c>
      <c r="C77" s="222"/>
      <c r="D77" s="225"/>
      <c r="E77" s="222" t="s">
        <v>1231</v>
      </c>
      <c r="F77" s="222" t="s">
        <v>373</v>
      </c>
      <c r="G77" s="222" t="s">
        <v>1232</v>
      </c>
      <c r="H77" s="222" t="s">
        <v>575</v>
      </c>
      <c r="I77" s="222">
        <v>2000</v>
      </c>
      <c r="J77" s="222">
        <v>500</v>
      </c>
      <c r="K77" s="222">
        <v>0</v>
      </c>
      <c r="L77" s="222">
        <v>1500</v>
      </c>
      <c r="M77" s="222">
        <v>2000</v>
      </c>
      <c r="N77" s="222">
        <v>500</v>
      </c>
      <c r="O77" s="222">
        <v>0</v>
      </c>
      <c r="P77" s="222">
        <v>1500</v>
      </c>
      <c r="Q77" s="222">
        <v>0</v>
      </c>
      <c r="R77" s="246">
        <v>200</v>
      </c>
      <c r="S77" s="247">
        <v>330</v>
      </c>
      <c r="T77" s="222">
        <v>80</v>
      </c>
      <c r="U77" s="222">
        <v>0</v>
      </c>
      <c r="V77" s="222">
        <v>250</v>
      </c>
      <c r="W77" s="222" t="s">
        <v>1233</v>
      </c>
      <c r="X77" s="222" t="s">
        <v>94</v>
      </c>
      <c r="Y77" s="251" t="s">
        <v>1234</v>
      </c>
      <c r="Z77" s="222" t="s">
        <v>66</v>
      </c>
      <c r="AA77" s="222" t="s">
        <v>67</v>
      </c>
      <c r="AB77" s="251" t="s">
        <v>1235</v>
      </c>
      <c r="AC77" s="222" t="s">
        <v>69</v>
      </c>
      <c r="AD77" s="251" t="s">
        <v>1236</v>
      </c>
      <c r="AE77" s="222" t="s">
        <v>489</v>
      </c>
      <c r="AF77" s="222" t="s">
        <v>489</v>
      </c>
      <c r="AG77" s="222" t="s">
        <v>73</v>
      </c>
      <c r="AH77" s="222" t="s">
        <v>149</v>
      </c>
      <c r="AI77" s="222" t="s">
        <v>1237</v>
      </c>
      <c r="AJ77" s="222" t="s">
        <v>1238</v>
      </c>
      <c r="AK77" s="222" t="s">
        <v>1239</v>
      </c>
      <c r="AL77" s="222" t="s">
        <v>112</v>
      </c>
      <c r="AM77" s="222" t="s">
        <v>112</v>
      </c>
      <c r="AN77" s="222" t="s">
        <v>112</v>
      </c>
      <c r="AO77" s="222" t="s">
        <v>384</v>
      </c>
      <c r="AP77" s="222" t="s">
        <v>1240</v>
      </c>
      <c r="AQ77" s="222" t="s">
        <v>1241</v>
      </c>
      <c r="AR77" s="222" t="s">
        <v>1242</v>
      </c>
      <c r="AS77" s="222" t="s">
        <v>1243</v>
      </c>
      <c r="AT77" s="222" t="s">
        <v>1237</v>
      </c>
      <c r="AU77" s="222" t="s">
        <v>85</v>
      </c>
      <c r="AV77" s="222" t="s">
        <v>1244</v>
      </c>
      <c r="AW77" s="222" t="s">
        <v>1238</v>
      </c>
      <c r="AX77" s="222" t="s">
        <v>1237</v>
      </c>
      <c r="AY77" s="222" t="s">
        <v>1245</v>
      </c>
      <c r="AZ77" s="222" t="s">
        <v>1239</v>
      </c>
    </row>
    <row r="78" ht="50" customHeight="1" spans="1:52">
      <c r="A78" s="222">
        <v>30</v>
      </c>
      <c r="B78" s="223" t="s">
        <v>1246</v>
      </c>
      <c r="C78" s="222"/>
      <c r="D78" s="225"/>
      <c r="E78" s="222" t="s">
        <v>1231</v>
      </c>
      <c r="F78" s="222" t="s">
        <v>373</v>
      </c>
      <c r="G78" s="222" t="s">
        <v>1247</v>
      </c>
      <c r="H78" s="222" t="s">
        <v>575</v>
      </c>
      <c r="I78" s="222">
        <v>6200</v>
      </c>
      <c r="J78" s="222">
        <v>694</v>
      </c>
      <c r="K78" s="222">
        <v>0</v>
      </c>
      <c r="L78" s="222">
        <v>5506</v>
      </c>
      <c r="M78" s="222">
        <v>6200</v>
      </c>
      <c r="N78" s="222">
        <v>694</v>
      </c>
      <c r="O78" s="222">
        <v>0</v>
      </c>
      <c r="P78" s="222">
        <v>5506</v>
      </c>
      <c r="Q78" s="222">
        <v>0</v>
      </c>
      <c r="R78" s="246">
        <v>156</v>
      </c>
      <c r="S78" s="247">
        <v>230</v>
      </c>
      <c r="T78" s="222">
        <v>38</v>
      </c>
      <c r="U78" s="222">
        <v>0</v>
      </c>
      <c r="V78" s="222">
        <v>192</v>
      </c>
      <c r="W78" s="222" t="s">
        <v>1248</v>
      </c>
      <c r="X78" s="222" t="s">
        <v>1249</v>
      </c>
      <c r="Y78" s="251" t="s">
        <v>1250</v>
      </c>
      <c r="Z78" s="222" t="s">
        <v>66</v>
      </c>
      <c r="AA78" s="222" t="s">
        <v>91</v>
      </c>
      <c r="AB78" s="251" t="s">
        <v>1251</v>
      </c>
      <c r="AC78" s="222" t="s">
        <v>69</v>
      </c>
      <c r="AD78" s="251" t="s">
        <v>1252</v>
      </c>
      <c r="AE78" s="222" t="s">
        <v>665</v>
      </c>
      <c r="AF78" s="222" t="s">
        <v>101</v>
      </c>
      <c r="AG78" s="222" t="s">
        <v>102</v>
      </c>
      <c r="AH78" s="222" t="s">
        <v>543</v>
      </c>
      <c r="AI78" s="222" t="s">
        <v>1253</v>
      </c>
      <c r="AJ78" s="222" t="s">
        <v>1254</v>
      </c>
      <c r="AK78" s="222" t="s">
        <v>1255</v>
      </c>
      <c r="AL78" s="222" t="s">
        <v>112</v>
      </c>
      <c r="AM78" s="222" t="s">
        <v>112</v>
      </c>
      <c r="AN78" s="222" t="s">
        <v>112</v>
      </c>
      <c r="AO78" s="222" t="s">
        <v>1256</v>
      </c>
      <c r="AP78" s="222" t="s">
        <v>1256</v>
      </c>
      <c r="AQ78" s="222" t="s">
        <v>1257</v>
      </c>
      <c r="AR78" s="222" t="s">
        <v>1258</v>
      </c>
      <c r="AS78" s="222" t="s">
        <v>1259</v>
      </c>
      <c r="AT78" s="222" t="s">
        <v>1253</v>
      </c>
      <c r="AU78" s="222" t="s">
        <v>1260</v>
      </c>
      <c r="AV78" s="222" t="s">
        <v>1261</v>
      </c>
      <c r="AW78" s="222" t="s">
        <v>1254</v>
      </c>
      <c r="AX78" s="222" t="s">
        <v>1253</v>
      </c>
      <c r="AY78" s="222" t="s">
        <v>1262</v>
      </c>
      <c r="AZ78" s="222" t="s">
        <v>1255</v>
      </c>
    </row>
    <row r="79" ht="50" customHeight="1" spans="1:52">
      <c r="A79" s="222">
        <v>31</v>
      </c>
      <c r="B79" s="223" t="s">
        <v>1263</v>
      </c>
      <c r="C79" s="222"/>
      <c r="D79" s="225"/>
      <c r="E79" s="222" t="s">
        <v>1231</v>
      </c>
      <c r="F79" s="222" t="s">
        <v>373</v>
      </c>
      <c r="G79" s="222" t="s">
        <v>1247</v>
      </c>
      <c r="H79" s="222" t="s">
        <v>575</v>
      </c>
      <c r="I79" s="222">
        <v>13715</v>
      </c>
      <c r="J79" s="222">
        <v>6422</v>
      </c>
      <c r="K79" s="222">
        <v>0</v>
      </c>
      <c r="L79" s="222">
        <v>7293</v>
      </c>
      <c r="M79" s="222">
        <v>13715</v>
      </c>
      <c r="N79" s="222">
        <v>6422</v>
      </c>
      <c r="O79" s="222">
        <v>0</v>
      </c>
      <c r="P79" s="222">
        <v>7293</v>
      </c>
      <c r="Q79" s="222">
        <v>10385</v>
      </c>
      <c r="R79" s="246">
        <v>3725</v>
      </c>
      <c r="S79" s="247">
        <v>3730</v>
      </c>
      <c r="T79" s="222">
        <v>1746</v>
      </c>
      <c r="U79" s="222">
        <v>0</v>
      </c>
      <c r="V79" s="222">
        <v>1984</v>
      </c>
      <c r="W79" s="222" t="s">
        <v>1264</v>
      </c>
      <c r="X79" s="222" t="s">
        <v>847</v>
      </c>
      <c r="Y79" s="223" t="s">
        <v>1265</v>
      </c>
      <c r="Z79" s="222" t="s">
        <v>66</v>
      </c>
      <c r="AA79" s="222" t="s">
        <v>67</v>
      </c>
      <c r="AB79" s="251" t="s">
        <v>1266</v>
      </c>
      <c r="AC79" s="222" t="s">
        <v>69</v>
      </c>
      <c r="AD79" s="251" t="s">
        <v>1267</v>
      </c>
      <c r="AE79" s="222" t="s">
        <v>1268</v>
      </c>
      <c r="AF79" s="222" t="s">
        <v>1269</v>
      </c>
      <c r="AG79" s="222" t="s">
        <v>73</v>
      </c>
      <c r="AH79" s="222" t="s">
        <v>149</v>
      </c>
      <c r="AI79" s="222" t="s">
        <v>1270</v>
      </c>
      <c r="AJ79" s="222" t="s">
        <v>1271</v>
      </c>
      <c r="AK79" s="222" t="s">
        <v>1272</v>
      </c>
      <c r="AL79" s="222" t="s">
        <v>384</v>
      </c>
      <c r="AM79" s="222" t="s">
        <v>112</v>
      </c>
      <c r="AN79" s="222" t="s">
        <v>1272</v>
      </c>
      <c r="AO79" s="222" t="s">
        <v>1273</v>
      </c>
      <c r="AP79" s="222" t="s">
        <v>1273</v>
      </c>
      <c r="AQ79" s="222" t="s">
        <v>1274</v>
      </c>
      <c r="AR79" s="222" t="s">
        <v>1275</v>
      </c>
      <c r="AS79" s="222" t="s">
        <v>1276</v>
      </c>
      <c r="AT79" s="222" t="s">
        <v>1270</v>
      </c>
      <c r="AU79" s="222" t="s">
        <v>85</v>
      </c>
      <c r="AV79" s="222" t="s">
        <v>1277</v>
      </c>
      <c r="AW79" s="222" t="s">
        <v>1278</v>
      </c>
      <c r="AX79" s="222" t="s">
        <v>1270</v>
      </c>
      <c r="AY79" s="222" t="s">
        <v>221</v>
      </c>
      <c r="AZ79" s="222" t="s">
        <v>1279</v>
      </c>
    </row>
    <row r="80" ht="50" customHeight="1" spans="1:52">
      <c r="A80" s="222">
        <v>32</v>
      </c>
      <c r="B80" s="223" t="s">
        <v>1280</v>
      </c>
      <c r="C80" s="222"/>
      <c r="D80" s="225"/>
      <c r="E80" s="222" t="s">
        <v>1231</v>
      </c>
      <c r="F80" s="222" t="s">
        <v>373</v>
      </c>
      <c r="G80" s="222" t="s">
        <v>1281</v>
      </c>
      <c r="H80" s="222" t="s">
        <v>575</v>
      </c>
      <c r="I80" s="222">
        <v>18000</v>
      </c>
      <c r="J80" s="222">
        <v>1080</v>
      </c>
      <c r="K80" s="222">
        <v>0</v>
      </c>
      <c r="L80" s="222">
        <v>16920</v>
      </c>
      <c r="M80" s="222">
        <v>18000</v>
      </c>
      <c r="N80" s="222">
        <v>1080</v>
      </c>
      <c r="O80" s="222">
        <v>0</v>
      </c>
      <c r="P80" s="222">
        <v>16920</v>
      </c>
      <c r="Q80" s="222">
        <v>0</v>
      </c>
      <c r="R80" s="246">
        <v>3492</v>
      </c>
      <c r="S80" s="247">
        <v>4471</v>
      </c>
      <c r="T80" s="222">
        <v>162</v>
      </c>
      <c r="U80" s="222">
        <v>0</v>
      </c>
      <c r="V80" s="222">
        <v>4309</v>
      </c>
      <c r="W80" s="222" t="s">
        <v>1282</v>
      </c>
      <c r="X80" s="222" t="s">
        <v>1283</v>
      </c>
      <c r="Y80" s="251" t="s">
        <v>1284</v>
      </c>
      <c r="Z80" s="222" t="s">
        <v>66</v>
      </c>
      <c r="AA80" s="222" t="s">
        <v>67</v>
      </c>
      <c r="AB80" s="251" t="s">
        <v>1285</v>
      </c>
      <c r="AC80" s="222" t="s">
        <v>69</v>
      </c>
      <c r="AD80" s="251" t="s">
        <v>1286</v>
      </c>
      <c r="AE80" s="222" t="s">
        <v>489</v>
      </c>
      <c r="AF80" s="222" t="s">
        <v>489</v>
      </c>
      <c r="AG80" s="222" t="s">
        <v>73</v>
      </c>
      <c r="AH80" s="222" t="s">
        <v>149</v>
      </c>
      <c r="AI80" s="222" t="s">
        <v>1287</v>
      </c>
      <c r="AJ80" s="222" t="s">
        <v>1288</v>
      </c>
      <c r="AK80" s="222" t="s">
        <v>1289</v>
      </c>
      <c r="AL80" s="222" t="s">
        <v>112</v>
      </c>
      <c r="AM80" s="222" t="s">
        <v>112</v>
      </c>
      <c r="AN80" s="222" t="s">
        <v>112</v>
      </c>
      <c r="AO80" s="222" t="s">
        <v>1241</v>
      </c>
      <c r="AP80" s="222" t="s">
        <v>1241</v>
      </c>
      <c r="AQ80" s="222" t="s">
        <v>1241</v>
      </c>
      <c r="AR80" s="222" t="s">
        <v>1241</v>
      </c>
      <c r="AS80" s="222" t="s">
        <v>1290</v>
      </c>
      <c r="AT80" s="222" t="s">
        <v>1291</v>
      </c>
      <c r="AU80" s="222" t="s">
        <v>1292</v>
      </c>
      <c r="AV80" s="222" t="s">
        <v>1293</v>
      </c>
      <c r="AW80" s="222" t="s">
        <v>1294</v>
      </c>
      <c r="AX80" s="222" t="s">
        <v>1291</v>
      </c>
      <c r="AY80" s="222" t="s">
        <v>140</v>
      </c>
      <c r="AZ80" s="222" t="s">
        <v>1295</v>
      </c>
    </row>
    <row r="81" ht="50" customHeight="1" spans="1:52">
      <c r="A81" s="222">
        <v>33</v>
      </c>
      <c r="B81" s="223" t="s">
        <v>1296</v>
      </c>
      <c r="C81" s="222"/>
      <c r="D81" s="225"/>
      <c r="E81" s="222" t="s">
        <v>1231</v>
      </c>
      <c r="F81" s="222" t="s">
        <v>373</v>
      </c>
      <c r="G81" s="222" t="s">
        <v>61</v>
      </c>
      <c r="H81" s="222" t="s">
        <v>505</v>
      </c>
      <c r="I81" s="222">
        <v>7000</v>
      </c>
      <c r="J81" s="222">
        <v>500</v>
      </c>
      <c r="K81" s="222">
        <v>0</v>
      </c>
      <c r="L81" s="222">
        <v>6500</v>
      </c>
      <c r="M81" s="222">
        <v>3000</v>
      </c>
      <c r="N81" s="222">
        <v>200</v>
      </c>
      <c r="O81" s="222">
        <v>0</v>
      </c>
      <c r="P81" s="222">
        <v>2800</v>
      </c>
      <c r="Q81" s="222">
        <v>0</v>
      </c>
      <c r="R81" s="246">
        <v>330</v>
      </c>
      <c r="S81" s="247">
        <v>330</v>
      </c>
      <c r="T81" s="222">
        <v>30</v>
      </c>
      <c r="U81" s="222">
        <v>0</v>
      </c>
      <c r="V81" s="222">
        <v>300</v>
      </c>
      <c r="W81" s="222" t="s">
        <v>121</v>
      </c>
      <c r="X81" s="222" t="s">
        <v>1297</v>
      </c>
      <c r="Y81" s="223" t="s">
        <v>1298</v>
      </c>
      <c r="Z81" s="222" t="s">
        <v>66</v>
      </c>
      <c r="AA81" s="222" t="s">
        <v>67</v>
      </c>
      <c r="AB81" s="251" t="s">
        <v>1299</v>
      </c>
      <c r="AC81" s="222" t="s">
        <v>69</v>
      </c>
      <c r="AD81" s="251" t="s">
        <v>1300</v>
      </c>
      <c r="AE81" s="222" t="s">
        <v>489</v>
      </c>
      <c r="AF81" s="222" t="s">
        <v>489</v>
      </c>
      <c r="AG81" s="222" t="s">
        <v>73</v>
      </c>
      <c r="AH81" s="222" t="s">
        <v>149</v>
      </c>
      <c r="AI81" s="222" t="s">
        <v>1237</v>
      </c>
      <c r="AJ81" s="222" t="s">
        <v>1238</v>
      </c>
      <c r="AK81" s="222" t="s">
        <v>1239</v>
      </c>
      <c r="AL81" s="222" t="s">
        <v>112</v>
      </c>
      <c r="AM81" s="222" t="s">
        <v>112</v>
      </c>
      <c r="AN81" s="222" t="s">
        <v>112</v>
      </c>
      <c r="AO81" s="222" t="s">
        <v>1241</v>
      </c>
      <c r="AP81" s="222" t="s">
        <v>1241</v>
      </c>
      <c r="AQ81" s="222" t="s">
        <v>1241</v>
      </c>
      <c r="AR81" s="222" t="s">
        <v>1241</v>
      </c>
      <c r="AS81" s="222" t="s">
        <v>1243</v>
      </c>
      <c r="AT81" s="222" t="s">
        <v>1237</v>
      </c>
      <c r="AU81" s="222" t="s">
        <v>85</v>
      </c>
      <c r="AV81" s="222" t="s">
        <v>1244</v>
      </c>
      <c r="AW81" s="222" t="s">
        <v>1238</v>
      </c>
      <c r="AX81" s="222" t="s">
        <v>1237</v>
      </c>
      <c r="AY81" s="222" t="s">
        <v>1245</v>
      </c>
      <c r="AZ81" s="222" t="s">
        <v>1239</v>
      </c>
    </row>
    <row r="82" ht="50" customHeight="1" spans="1:52">
      <c r="A82" s="222">
        <v>34</v>
      </c>
      <c r="B82" s="223" t="s">
        <v>1301</v>
      </c>
      <c r="C82" s="222"/>
      <c r="D82" s="225"/>
      <c r="E82" s="222" t="s">
        <v>1302</v>
      </c>
      <c r="F82" s="222" t="s">
        <v>142</v>
      </c>
      <c r="G82" s="222" t="s">
        <v>1247</v>
      </c>
      <c r="H82" s="222" t="s">
        <v>1303</v>
      </c>
      <c r="I82" s="222">
        <v>34185</v>
      </c>
      <c r="J82" s="222">
        <v>34185</v>
      </c>
      <c r="K82" s="222">
        <v>0</v>
      </c>
      <c r="L82" s="222">
        <v>0</v>
      </c>
      <c r="M82" s="222">
        <v>13700</v>
      </c>
      <c r="N82" s="222">
        <v>13700</v>
      </c>
      <c r="O82" s="222">
        <v>0</v>
      </c>
      <c r="P82" s="222">
        <v>0</v>
      </c>
      <c r="Q82" s="222">
        <v>18036</v>
      </c>
      <c r="R82" s="246">
        <v>2900</v>
      </c>
      <c r="S82" s="247">
        <v>2900</v>
      </c>
      <c r="T82" s="222">
        <v>2900</v>
      </c>
      <c r="U82" s="222">
        <v>0</v>
      </c>
      <c r="V82" s="222">
        <v>0</v>
      </c>
      <c r="W82" s="222" t="s">
        <v>121</v>
      </c>
      <c r="X82" s="222" t="s">
        <v>1304</v>
      </c>
      <c r="Y82" s="251" t="s">
        <v>1305</v>
      </c>
      <c r="Z82" s="222" t="s">
        <v>66</v>
      </c>
      <c r="AA82" s="222" t="s">
        <v>67</v>
      </c>
      <c r="AB82" s="251" t="s">
        <v>1306</v>
      </c>
      <c r="AC82" s="222" t="s">
        <v>69</v>
      </c>
      <c r="AD82" s="251" t="s">
        <v>1307</v>
      </c>
      <c r="AE82" s="222" t="s">
        <v>1308</v>
      </c>
      <c r="AF82" s="222" t="s">
        <v>1308</v>
      </c>
      <c r="AG82" s="222" t="s">
        <v>73</v>
      </c>
      <c r="AH82" s="222" t="s">
        <v>149</v>
      </c>
      <c r="AI82" s="222" t="s">
        <v>1302</v>
      </c>
      <c r="AJ82" s="222" t="s">
        <v>1309</v>
      </c>
      <c r="AK82" s="222" t="s">
        <v>1310</v>
      </c>
      <c r="AL82" s="222" t="s">
        <v>112</v>
      </c>
      <c r="AM82" s="222" t="s">
        <v>112</v>
      </c>
      <c r="AN82" s="222" t="s">
        <v>112</v>
      </c>
      <c r="AO82" s="222" t="s">
        <v>1311</v>
      </c>
      <c r="AP82" s="222" t="s">
        <v>1311</v>
      </c>
      <c r="AQ82" s="222" t="s">
        <v>1312</v>
      </c>
      <c r="AR82" s="222" t="s">
        <v>1313</v>
      </c>
      <c r="AS82" s="222" t="s">
        <v>1314</v>
      </c>
      <c r="AT82" s="222" t="s">
        <v>1302</v>
      </c>
      <c r="AU82" s="222" t="s">
        <v>1315</v>
      </c>
      <c r="AV82" s="222" t="s">
        <v>1316</v>
      </c>
      <c r="AW82" s="222" t="s">
        <v>1309</v>
      </c>
      <c r="AX82" s="222" t="s">
        <v>1302</v>
      </c>
      <c r="AY82" s="222" t="s">
        <v>1317</v>
      </c>
      <c r="AZ82" s="222" t="s">
        <v>1310</v>
      </c>
    </row>
    <row r="83" ht="50" customHeight="1" spans="1:52">
      <c r="A83" s="222">
        <v>35</v>
      </c>
      <c r="B83" s="223" t="s">
        <v>1318</v>
      </c>
      <c r="C83" s="222"/>
      <c r="D83" s="225"/>
      <c r="E83" s="222" t="s">
        <v>1302</v>
      </c>
      <c r="F83" s="222" t="s">
        <v>142</v>
      </c>
      <c r="G83" s="222" t="s">
        <v>1247</v>
      </c>
      <c r="H83" s="222" t="s">
        <v>505</v>
      </c>
      <c r="I83" s="222">
        <v>47500</v>
      </c>
      <c r="J83" s="222">
        <v>47500</v>
      </c>
      <c r="K83" s="222">
        <v>0</v>
      </c>
      <c r="L83" s="222">
        <v>0</v>
      </c>
      <c r="M83" s="222">
        <v>1000</v>
      </c>
      <c r="N83" s="222">
        <v>1000</v>
      </c>
      <c r="O83" s="222">
        <v>0</v>
      </c>
      <c r="P83" s="222">
        <v>0</v>
      </c>
      <c r="Q83" s="222">
        <v>1000</v>
      </c>
      <c r="R83" s="246">
        <v>280</v>
      </c>
      <c r="S83" s="247">
        <v>280</v>
      </c>
      <c r="T83" s="222">
        <v>280</v>
      </c>
      <c r="U83" s="222">
        <v>0</v>
      </c>
      <c r="V83" s="222">
        <v>0</v>
      </c>
      <c r="W83" s="222" t="s">
        <v>121</v>
      </c>
      <c r="X83" s="222" t="s">
        <v>1319</v>
      </c>
      <c r="Y83" s="251" t="s">
        <v>1320</v>
      </c>
      <c r="Z83" s="222" t="s">
        <v>66</v>
      </c>
      <c r="AA83" s="222" t="s">
        <v>67</v>
      </c>
      <c r="AB83" s="251" t="s">
        <v>1321</v>
      </c>
      <c r="AC83" s="222" t="s">
        <v>163</v>
      </c>
      <c r="AD83" s="251" t="s">
        <v>1322</v>
      </c>
      <c r="AE83" s="222" t="s">
        <v>1268</v>
      </c>
      <c r="AF83" s="222" t="s">
        <v>1323</v>
      </c>
      <c r="AG83" s="222" t="s">
        <v>491</v>
      </c>
      <c r="AH83" s="222" t="s">
        <v>149</v>
      </c>
      <c r="AI83" s="222" t="s">
        <v>1302</v>
      </c>
      <c r="AJ83" s="222" t="s">
        <v>1324</v>
      </c>
      <c r="AK83" s="222" t="s">
        <v>1325</v>
      </c>
      <c r="AL83" s="222" t="s">
        <v>112</v>
      </c>
      <c r="AM83" s="222" t="s">
        <v>112</v>
      </c>
      <c r="AN83" s="222" t="s">
        <v>112</v>
      </c>
      <c r="AO83" s="222" t="s">
        <v>1326</v>
      </c>
      <c r="AP83" s="222" t="s">
        <v>1326</v>
      </c>
      <c r="AQ83" s="222" t="s">
        <v>1327</v>
      </c>
      <c r="AR83" s="222" t="s">
        <v>1328</v>
      </c>
      <c r="AS83" s="222" t="s">
        <v>1329</v>
      </c>
      <c r="AT83" s="222" t="s">
        <v>1302</v>
      </c>
      <c r="AU83" s="222" t="s">
        <v>1330</v>
      </c>
      <c r="AV83" s="222" t="s">
        <v>1331</v>
      </c>
      <c r="AW83" s="222" t="s">
        <v>1324</v>
      </c>
      <c r="AX83" s="222" t="s">
        <v>1302</v>
      </c>
      <c r="AY83" s="222" t="s">
        <v>1317</v>
      </c>
      <c r="AZ83" s="222" t="s">
        <v>1325</v>
      </c>
    </row>
    <row r="84" ht="50" customHeight="1" spans="1:52">
      <c r="A84" s="222">
        <v>36</v>
      </c>
      <c r="B84" s="223" t="s">
        <v>1332</v>
      </c>
      <c r="C84" s="222"/>
      <c r="D84" s="225"/>
      <c r="E84" s="222" t="s">
        <v>1302</v>
      </c>
      <c r="F84" s="222" t="s">
        <v>373</v>
      </c>
      <c r="G84" s="222" t="s">
        <v>61</v>
      </c>
      <c r="H84" s="222" t="s">
        <v>575</v>
      </c>
      <c r="I84" s="222">
        <v>21625</v>
      </c>
      <c r="J84" s="222">
        <v>4109</v>
      </c>
      <c r="K84" s="222">
        <v>0</v>
      </c>
      <c r="L84" s="222">
        <v>17516</v>
      </c>
      <c r="M84" s="222">
        <v>21625</v>
      </c>
      <c r="N84" s="222">
        <v>4109</v>
      </c>
      <c r="O84" s="222">
        <v>0</v>
      </c>
      <c r="P84" s="222">
        <v>17516</v>
      </c>
      <c r="Q84" s="222">
        <v>0</v>
      </c>
      <c r="R84" s="246">
        <v>2560</v>
      </c>
      <c r="S84" s="247">
        <v>2560</v>
      </c>
      <c r="T84" s="222">
        <v>500</v>
      </c>
      <c r="U84" s="222">
        <v>0</v>
      </c>
      <c r="V84" s="222">
        <v>2060</v>
      </c>
      <c r="W84" s="222" t="s">
        <v>121</v>
      </c>
      <c r="X84" s="222" t="s">
        <v>1333</v>
      </c>
      <c r="Y84" s="251" t="s">
        <v>1334</v>
      </c>
      <c r="Z84" s="222" t="s">
        <v>66</v>
      </c>
      <c r="AA84" s="222" t="s">
        <v>67</v>
      </c>
      <c r="AB84" s="251" t="s">
        <v>1335</v>
      </c>
      <c r="AC84" s="222" t="s">
        <v>69</v>
      </c>
      <c r="AD84" s="251" t="s">
        <v>61</v>
      </c>
      <c r="AE84" s="222" t="s">
        <v>1268</v>
      </c>
      <c r="AF84" s="222" t="s">
        <v>1336</v>
      </c>
      <c r="AG84" s="222" t="s">
        <v>1337</v>
      </c>
      <c r="AH84" s="222" t="s">
        <v>149</v>
      </c>
      <c r="AI84" s="222" t="s">
        <v>1338</v>
      </c>
      <c r="AJ84" s="222" t="s">
        <v>1339</v>
      </c>
      <c r="AK84" s="222" t="s">
        <v>1340</v>
      </c>
      <c r="AL84" s="222" t="s">
        <v>112</v>
      </c>
      <c r="AM84" s="222" t="s">
        <v>112</v>
      </c>
      <c r="AN84" s="222" t="s">
        <v>112</v>
      </c>
      <c r="AO84" s="222" t="s">
        <v>1326</v>
      </c>
      <c r="AP84" s="222" t="s">
        <v>1341</v>
      </c>
      <c r="AQ84" s="222" t="s">
        <v>1342</v>
      </c>
      <c r="AR84" s="222" t="s">
        <v>1326</v>
      </c>
      <c r="AS84" s="222" t="s">
        <v>1343</v>
      </c>
      <c r="AT84" s="222" t="s">
        <v>1338</v>
      </c>
      <c r="AU84" s="222" t="s">
        <v>1344</v>
      </c>
      <c r="AV84" s="222" t="s">
        <v>1345</v>
      </c>
      <c r="AW84" s="222" t="s">
        <v>1339</v>
      </c>
      <c r="AX84" s="222" t="s">
        <v>1338</v>
      </c>
      <c r="AY84" s="222" t="s">
        <v>1346</v>
      </c>
      <c r="AZ84" s="222" t="s">
        <v>1340</v>
      </c>
    </row>
  </sheetData>
  <autoFilter ref="A4:AZ84">
    <extLst/>
  </autoFilter>
  <mergeCells count="35">
    <mergeCell ref="A1:Y1"/>
    <mergeCell ref="R2:X2"/>
    <mergeCell ref="AE2:AH2"/>
    <mergeCell ref="AI2:AZ2"/>
    <mergeCell ref="T3:V3"/>
    <mergeCell ref="AE3:AG3"/>
    <mergeCell ref="AI3:AK3"/>
    <mergeCell ref="AL3:AN3"/>
    <mergeCell ref="AO3:AR3"/>
    <mergeCell ref="AS3:AV3"/>
    <mergeCell ref="AW3:AZ3"/>
    <mergeCell ref="B48:C48"/>
    <mergeCell ref="A2:A4"/>
    <mergeCell ref="B2:B4"/>
    <mergeCell ref="C2:C4"/>
    <mergeCell ref="D2:D4"/>
    <mergeCell ref="E2:E4"/>
    <mergeCell ref="F2:F4"/>
    <mergeCell ref="G2:G4"/>
    <mergeCell ref="H2:H4"/>
    <mergeCell ref="I2:I4"/>
    <mergeCell ref="M2:M4"/>
    <mergeCell ref="Q2:Q4"/>
    <mergeCell ref="R3:R4"/>
    <mergeCell ref="S3:S4"/>
    <mergeCell ref="W3:W4"/>
    <mergeCell ref="X3:X4"/>
    <mergeCell ref="Y2:Y4"/>
    <mergeCell ref="Z2:Z4"/>
    <mergeCell ref="AA2:AA4"/>
    <mergeCell ref="AB2:AB4"/>
    <mergeCell ref="AC2:AC4"/>
    <mergeCell ref="AD2:AD4"/>
    <mergeCell ref="J2:L3"/>
    <mergeCell ref="N2:P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5"/>
  <sheetViews>
    <sheetView tabSelected="1" view="pageBreakPreview" zoomScaleNormal="100" zoomScaleSheetLayoutView="100" workbookViewId="0">
      <pane ySplit="5" topLeftCell="A6" activePane="bottomLeft" state="frozen"/>
      <selection/>
      <selection pane="bottomLeft" activeCell="M83" sqref="M83"/>
    </sheetView>
  </sheetViews>
  <sheetFormatPr defaultColWidth="9" defaultRowHeight="13.5"/>
  <cols>
    <col min="1" max="1" width="5.125" style="155" customWidth="1"/>
    <col min="2" max="2" width="17.5" style="156" customWidth="1"/>
    <col min="3" max="3" width="9.125" style="157" customWidth="1"/>
    <col min="4" max="4" width="9" style="158" customWidth="1"/>
    <col min="5" max="5" width="20" style="159" customWidth="1"/>
    <col min="6" max="6" width="9.375" style="160" customWidth="1"/>
    <col min="7" max="7" width="9.60833333333333" style="157" customWidth="1"/>
    <col min="8" max="8" width="20.875" style="137" customWidth="1"/>
    <col min="9" max="9" width="9.875" style="157" customWidth="1"/>
    <col min="10" max="10" width="8.375" style="161" customWidth="1"/>
    <col min="11" max="11" width="8.125" style="161" customWidth="1"/>
    <col min="12" max="12" width="9.25" style="162" customWidth="1"/>
    <col min="13" max="13" width="8.25" style="160" customWidth="1"/>
    <col min="14" max="16384" width="9" style="150"/>
  </cols>
  <sheetData>
    <row r="1" ht="20.25" spans="1:2">
      <c r="A1" s="93" t="s">
        <v>1347</v>
      </c>
      <c r="B1" s="93"/>
    </row>
    <row r="2" s="150" customFormat="1" ht="21" spans="1:13">
      <c r="A2" s="163" t="s">
        <v>1348</v>
      </c>
      <c r="B2" s="164"/>
      <c r="C2" s="165"/>
      <c r="D2" s="166"/>
      <c r="E2" s="167"/>
      <c r="F2" s="168"/>
      <c r="G2" s="165"/>
      <c r="H2" s="137"/>
      <c r="I2" s="167"/>
      <c r="J2" s="187"/>
      <c r="K2" s="187"/>
      <c r="L2" s="187"/>
      <c r="M2" s="188"/>
    </row>
    <row r="3" s="150" customFormat="1" ht="21" spans="1:13">
      <c r="A3" s="169" t="s">
        <v>1349</v>
      </c>
      <c r="B3" s="169"/>
      <c r="C3" s="138"/>
      <c r="D3" s="166"/>
      <c r="E3" s="167"/>
      <c r="F3" s="168"/>
      <c r="G3" s="165"/>
      <c r="H3" s="137"/>
      <c r="I3" s="167"/>
      <c r="J3" s="187"/>
      <c r="K3" s="187"/>
      <c r="L3" s="189" t="s">
        <v>1350</v>
      </c>
      <c r="M3" s="189"/>
    </row>
    <row r="4" s="151" customFormat="1" ht="25" customHeight="1" spans="1:14">
      <c r="A4" s="170" t="s">
        <v>1</v>
      </c>
      <c r="B4" s="171" t="s">
        <v>2</v>
      </c>
      <c r="C4" s="172" t="s">
        <v>1351</v>
      </c>
      <c r="D4" s="173" t="s">
        <v>1352</v>
      </c>
      <c r="E4" s="171" t="s">
        <v>1353</v>
      </c>
      <c r="F4" s="171"/>
      <c r="G4" s="173"/>
      <c r="H4" s="124" t="s">
        <v>1354</v>
      </c>
      <c r="I4" s="173"/>
      <c r="J4" s="190" t="s">
        <v>1355</v>
      </c>
      <c r="K4" s="190"/>
      <c r="L4" s="171" t="s">
        <v>5</v>
      </c>
      <c r="M4" s="191" t="s">
        <v>1356</v>
      </c>
      <c r="N4" s="150"/>
    </row>
    <row r="5" s="152" customFormat="1" ht="40" customHeight="1" spans="1:14">
      <c r="A5" s="170"/>
      <c r="B5" s="171"/>
      <c r="C5" s="172"/>
      <c r="D5" s="173"/>
      <c r="E5" s="171" t="s">
        <v>1357</v>
      </c>
      <c r="F5" s="171" t="s">
        <v>1358</v>
      </c>
      <c r="G5" s="173" t="s">
        <v>1359</v>
      </c>
      <c r="H5" s="124" t="s">
        <v>1360</v>
      </c>
      <c r="I5" s="173" t="s">
        <v>1361</v>
      </c>
      <c r="J5" s="190" t="s">
        <v>1362</v>
      </c>
      <c r="K5" s="190" t="s">
        <v>26</v>
      </c>
      <c r="L5" s="171"/>
      <c r="M5" s="191"/>
      <c r="N5" s="155"/>
    </row>
    <row r="6" s="151" customFormat="1" ht="25" customHeight="1" spans="1:14">
      <c r="A6" s="174" t="s">
        <v>1363</v>
      </c>
      <c r="B6" s="171"/>
      <c r="C6" s="172">
        <f>C7+C39+C57</f>
        <v>8164224.55</v>
      </c>
      <c r="D6" s="172">
        <f t="shared" ref="D6:I6" si="0">D7+D39+D57</f>
        <v>2238872</v>
      </c>
      <c r="E6" s="172"/>
      <c r="F6" s="172">
        <f t="shared" si="0"/>
        <v>1496103</v>
      </c>
      <c r="G6" s="172">
        <f t="shared" si="0"/>
        <v>385681</v>
      </c>
      <c r="H6" s="172"/>
      <c r="I6" s="172">
        <f>I7+I39+I57</f>
        <v>897284</v>
      </c>
      <c r="J6" s="192">
        <f t="shared" ref="J6:J14" si="1">I6/F6</f>
        <v>0.599747477279305</v>
      </c>
      <c r="K6" s="192">
        <f t="shared" ref="K6:K14" si="2">I6/G6</f>
        <v>2.32649261954828</v>
      </c>
      <c r="L6" s="171"/>
      <c r="M6" s="193"/>
      <c r="N6" s="150"/>
    </row>
    <row r="7" s="151" customFormat="1" ht="25" customHeight="1" spans="1:14">
      <c r="A7" s="175" t="s">
        <v>1364</v>
      </c>
      <c r="B7" s="176"/>
      <c r="C7" s="172">
        <f>C8+C13+C26</f>
        <v>4574892</v>
      </c>
      <c r="D7" s="172">
        <f t="shared" ref="D7:I7" si="3">D8+D13+D26</f>
        <v>814842</v>
      </c>
      <c r="E7" s="172"/>
      <c r="F7" s="172">
        <f t="shared" si="3"/>
        <v>1055900</v>
      </c>
      <c r="G7" s="172">
        <f t="shared" si="3"/>
        <v>288398</v>
      </c>
      <c r="H7" s="172"/>
      <c r="I7" s="172">
        <f t="shared" si="3"/>
        <v>700485</v>
      </c>
      <c r="J7" s="192">
        <f t="shared" si="1"/>
        <v>0.663400890235818</v>
      </c>
      <c r="K7" s="192">
        <f t="shared" si="2"/>
        <v>2.42888300196257</v>
      </c>
      <c r="L7" s="171"/>
      <c r="M7" s="193"/>
      <c r="N7" s="150"/>
    </row>
    <row r="8" s="153" customFormat="1" ht="25" customHeight="1" spans="1:14">
      <c r="A8" s="170" t="s">
        <v>1365</v>
      </c>
      <c r="B8" s="171"/>
      <c r="C8" s="172">
        <f>C9+C10+C11+C12</f>
        <v>132000</v>
      </c>
      <c r="D8" s="172">
        <f t="shared" ref="D8:I8" si="4">D9+D10+D11+D12</f>
        <v>0</v>
      </c>
      <c r="E8" s="172"/>
      <c r="F8" s="172">
        <f t="shared" si="4"/>
        <v>80900</v>
      </c>
      <c r="G8" s="172">
        <f t="shared" si="4"/>
        <v>33180</v>
      </c>
      <c r="H8" s="172"/>
      <c r="I8" s="172">
        <f t="shared" si="4"/>
        <v>39420</v>
      </c>
      <c r="J8" s="192">
        <f t="shared" si="1"/>
        <v>0.487268232385661</v>
      </c>
      <c r="K8" s="192">
        <f t="shared" si="2"/>
        <v>1.1880650994575</v>
      </c>
      <c r="L8" s="171"/>
      <c r="M8" s="193"/>
      <c r="N8" s="150"/>
    </row>
    <row r="9" s="153" customFormat="1" ht="66" customHeight="1" spans="1:14">
      <c r="A9" s="177">
        <v>1</v>
      </c>
      <c r="B9" s="178" t="s">
        <v>1366</v>
      </c>
      <c r="C9" s="179">
        <f>'77个辖区市重点项目'!I45</f>
        <v>10000</v>
      </c>
      <c r="D9" s="179">
        <f>'77个辖区市重点项目'!Q45</f>
        <v>0</v>
      </c>
      <c r="E9" s="178" t="s">
        <v>1367</v>
      </c>
      <c r="F9" s="180">
        <f>'77个辖区市重点项目'!M45</f>
        <v>6000</v>
      </c>
      <c r="G9" s="179">
        <f>'77个辖区市重点项目'!R45</f>
        <v>3000</v>
      </c>
      <c r="H9" s="129" t="str">
        <f>'77个辖区市重点项目'!Y45</f>
        <v>土地场所使用功能变更。</v>
      </c>
      <c r="I9" s="179">
        <f>'77个辖区市重点项目'!S45</f>
        <v>3000</v>
      </c>
      <c r="J9" s="194">
        <f t="shared" si="1"/>
        <v>0.5</v>
      </c>
      <c r="K9" s="194">
        <f t="shared" si="2"/>
        <v>1</v>
      </c>
      <c r="L9" s="182" t="s">
        <v>1368</v>
      </c>
      <c r="M9" s="195" t="s">
        <v>1369</v>
      </c>
      <c r="N9" s="155"/>
    </row>
    <row r="10" s="153" customFormat="1" ht="54" customHeight="1" spans="1:14">
      <c r="A10" s="177">
        <v>2</v>
      </c>
      <c r="B10" s="178" t="s">
        <v>1370</v>
      </c>
      <c r="C10" s="179">
        <f>'77个辖区市重点项目'!I41</f>
        <v>20000</v>
      </c>
      <c r="D10" s="179">
        <f>'77个辖区市重点项目'!Q41</f>
        <v>0</v>
      </c>
      <c r="E10" s="178" t="s">
        <v>1371</v>
      </c>
      <c r="F10" s="180">
        <f>'77个辖区市重点项目'!M41</f>
        <v>12700</v>
      </c>
      <c r="G10" s="179">
        <f>'77个辖区市重点项目'!R41</f>
        <v>3080</v>
      </c>
      <c r="H10" s="129" t="str">
        <f>'77个辖区市重点项目'!Y41</f>
        <v>完成40.2%的工程量及设备购置。</v>
      </c>
      <c r="I10" s="179">
        <f>'77个辖区市重点项目'!S41</f>
        <v>4620</v>
      </c>
      <c r="J10" s="194">
        <f t="shared" si="1"/>
        <v>0.363779527559055</v>
      </c>
      <c r="K10" s="194">
        <f t="shared" si="2"/>
        <v>1.5</v>
      </c>
      <c r="L10" s="182" t="s">
        <v>1372</v>
      </c>
      <c r="M10" s="193" t="s">
        <v>1373</v>
      </c>
      <c r="N10" s="150"/>
    </row>
    <row r="11" s="153" customFormat="1" ht="81" customHeight="1" spans="1:14">
      <c r="A11" s="177">
        <v>3</v>
      </c>
      <c r="B11" s="178" t="s">
        <v>1374</v>
      </c>
      <c r="C11" s="179">
        <f>'77个辖区市重点项目'!I33</f>
        <v>80000</v>
      </c>
      <c r="D11" s="179">
        <f>'77个辖区市重点项目'!Q33</f>
        <v>0</v>
      </c>
      <c r="E11" s="178" t="s">
        <v>1375</v>
      </c>
      <c r="F11" s="180">
        <f>'77个辖区市重点项目'!M33</f>
        <v>47500</v>
      </c>
      <c r="G11" s="179">
        <f>'77个辖区市重点项目'!R33</f>
        <v>20000</v>
      </c>
      <c r="H11" s="129" t="str">
        <f>'77个辖区市重点项目'!Y33</f>
        <v>主体施工至5层。</v>
      </c>
      <c r="I11" s="179">
        <f>'77个辖区市重点项目'!S33</f>
        <v>20000</v>
      </c>
      <c r="J11" s="194">
        <f t="shared" si="1"/>
        <v>0.421052631578947</v>
      </c>
      <c r="K11" s="194">
        <f t="shared" si="2"/>
        <v>1</v>
      </c>
      <c r="L11" s="182" t="s">
        <v>1376</v>
      </c>
      <c r="M11" s="193" t="s">
        <v>1377</v>
      </c>
      <c r="N11" s="150"/>
    </row>
    <row r="12" s="153" customFormat="1" ht="73" customHeight="1" spans="1:14">
      <c r="A12" s="177">
        <v>4</v>
      </c>
      <c r="B12" s="178" t="s">
        <v>1378</v>
      </c>
      <c r="C12" s="179">
        <f>'77个辖区市重点项目'!I37</f>
        <v>22000</v>
      </c>
      <c r="D12" s="179">
        <f>'77个辖区市重点项目'!Q37</f>
        <v>0</v>
      </c>
      <c r="E12" s="178" t="s">
        <v>1379</v>
      </c>
      <c r="F12" s="180">
        <f>'77个辖区市重点项目'!M37</f>
        <v>14700</v>
      </c>
      <c r="G12" s="179">
        <f>'77个辖区市重点项目'!R37</f>
        <v>7100</v>
      </c>
      <c r="H12" s="129" t="str">
        <f>'77个辖区市重点项目'!Y37</f>
        <v>1#楼主体结构完工，砌体施工完成80%，2#楼内墙抹灰、幕墙施工。</v>
      </c>
      <c r="I12" s="179">
        <f>'77个辖区市重点项目'!S37</f>
        <v>11800</v>
      </c>
      <c r="J12" s="194">
        <f t="shared" si="1"/>
        <v>0.802721088435374</v>
      </c>
      <c r="K12" s="194">
        <f t="shared" si="2"/>
        <v>1.66197183098592</v>
      </c>
      <c r="L12" s="182" t="s">
        <v>1376</v>
      </c>
      <c r="M12" s="193" t="s">
        <v>1377</v>
      </c>
      <c r="N12" s="150"/>
    </row>
    <row r="13" s="153" customFormat="1" ht="24" customHeight="1" spans="1:14">
      <c r="A13" s="170" t="s">
        <v>1380</v>
      </c>
      <c r="B13" s="171"/>
      <c r="C13" s="172">
        <f>SUM(C14:C25)</f>
        <v>1994313</v>
      </c>
      <c r="D13" s="172">
        <f t="shared" ref="D13:I13" si="5">SUM(D14:D25)</f>
        <v>814842</v>
      </c>
      <c r="E13" s="172"/>
      <c r="F13" s="172">
        <f t="shared" si="5"/>
        <v>385900</v>
      </c>
      <c r="G13" s="172">
        <f t="shared" si="5"/>
        <v>143021</v>
      </c>
      <c r="H13" s="172"/>
      <c r="I13" s="172">
        <f t="shared" si="5"/>
        <v>331308</v>
      </c>
      <c r="J13" s="192">
        <f t="shared" si="1"/>
        <v>0.858533298782068</v>
      </c>
      <c r="K13" s="192">
        <f t="shared" si="2"/>
        <v>2.3164989756749</v>
      </c>
      <c r="L13" s="182"/>
      <c r="M13" s="193"/>
      <c r="N13" s="150"/>
    </row>
    <row r="14" s="153" customFormat="1" ht="48" customHeight="1" spans="1:14">
      <c r="A14" s="177">
        <v>5</v>
      </c>
      <c r="B14" s="178" t="s">
        <v>1381</v>
      </c>
      <c r="C14" s="179">
        <f>'77个辖区市重点项目'!I7</f>
        <v>182400</v>
      </c>
      <c r="D14" s="179">
        <f>'77个辖区市重点项目'!Q7</f>
        <v>32388</v>
      </c>
      <c r="E14" s="178" t="s">
        <v>1382</v>
      </c>
      <c r="F14" s="180">
        <f>'77个辖区市重点项目'!M7</f>
        <v>19000</v>
      </c>
      <c r="G14" s="179">
        <f>'77个辖区市重点项目'!R7</f>
        <v>5600</v>
      </c>
      <c r="H14" s="129" t="str">
        <f>'77个辖区市重点项目'!Y7</f>
        <v>主体结构完成26%。</v>
      </c>
      <c r="I14" s="179">
        <f>'77个辖区市重点项目'!S7</f>
        <v>8000</v>
      </c>
      <c r="J14" s="194">
        <f t="shared" si="1"/>
        <v>0.421052631578947</v>
      </c>
      <c r="K14" s="194">
        <f t="shared" si="2"/>
        <v>1.42857142857143</v>
      </c>
      <c r="L14" s="182" t="s">
        <v>1383</v>
      </c>
      <c r="M14" s="193" t="s">
        <v>1384</v>
      </c>
      <c r="N14" s="150"/>
    </row>
    <row r="15" s="150" customFormat="1" ht="120" customHeight="1" spans="1:13">
      <c r="A15" s="177">
        <v>6</v>
      </c>
      <c r="B15" s="178" t="s">
        <v>1385</v>
      </c>
      <c r="C15" s="179">
        <f>'77个辖区市重点项目'!I26</f>
        <v>564543</v>
      </c>
      <c r="D15" s="179">
        <f>'77个辖区市重点项目'!Q26</f>
        <v>460000</v>
      </c>
      <c r="E15" s="178" t="s">
        <v>1386</v>
      </c>
      <c r="F15" s="180">
        <f>'77个辖区市重点项目'!M26</f>
        <v>114000</v>
      </c>
      <c r="G15" s="179">
        <f>'77个辖区市重点项目'!R26</f>
        <v>60000</v>
      </c>
      <c r="H15" s="129" t="str">
        <f>'77个辖区市重点项目'!Y26</f>
        <v>5、6、8、9、10、11号楼已封顶；3、7号楼施工至27层梁板；2号楼施工至26层梁板；1号楼施工至25层梁板。</v>
      </c>
      <c r="I15" s="179">
        <f>'77个辖区市重点项目'!S26</f>
        <v>157600</v>
      </c>
      <c r="J15" s="194">
        <f t="shared" ref="J15:J29" si="6">I15/F15</f>
        <v>1.38245614035088</v>
      </c>
      <c r="K15" s="194">
        <f t="shared" ref="K15:K27" si="7">I15/G15</f>
        <v>2.62666666666667</v>
      </c>
      <c r="L15" s="182" t="s">
        <v>1387</v>
      </c>
      <c r="M15" s="193" t="s">
        <v>1388</v>
      </c>
    </row>
    <row r="16" s="150" customFormat="1" ht="113" customHeight="1" spans="1:13">
      <c r="A16" s="177">
        <v>7</v>
      </c>
      <c r="B16" s="178" t="s">
        <v>1389</v>
      </c>
      <c r="C16" s="179">
        <f>'77个辖区市重点项目'!I32</f>
        <v>211240</v>
      </c>
      <c r="D16" s="179">
        <f>'77个辖区市重点项目'!Q32</f>
        <v>0</v>
      </c>
      <c r="E16" s="178" t="s">
        <v>1390</v>
      </c>
      <c r="F16" s="180">
        <f>'77个辖区市重点项目'!M32</f>
        <v>35000</v>
      </c>
      <c r="G16" s="179">
        <f>'77个辖区市重点项目'!R32</f>
        <v>10000</v>
      </c>
      <c r="H16" s="129" t="str">
        <f>'77个辖区市重点项目'!Y32</f>
        <v>xy191完成进坞搭载。</v>
      </c>
      <c r="I16" s="179">
        <f>'77个辖区市重点项目'!S32</f>
        <v>15156</v>
      </c>
      <c r="J16" s="194">
        <f t="shared" si="6"/>
        <v>0.433028571428571</v>
      </c>
      <c r="K16" s="194">
        <f t="shared" si="7"/>
        <v>1.5156</v>
      </c>
      <c r="L16" s="182" t="s">
        <v>1387</v>
      </c>
      <c r="M16" s="193" t="s">
        <v>1388</v>
      </c>
    </row>
    <row r="17" s="150" customFormat="1" ht="97" customHeight="1" spans="1:13">
      <c r="A17" s="177">
        <v>8</v>
      </c>
      <c r="B17" s="178" t="s">
        <v>1391</v>
      </c>
      <c r="C17" s="179">
        <f>'77个辖区市重点项目'!I25</f>
        <v>200000</v>
      </c>
      <c r="D17" s="179">
        <f>'77个辖区市重点项目'!Q25</f>
        <v>193683</v>
      </c>
      <c r="E17" s="178" t="s">
        <v>1392</v>
      </c>
      <c r="F17" s="180">
        <f>'77个辖区市重点项目'!M25</f>
        <v>25000</v>
      </c>
      <c r="G17" s="179">
        <f>'77个辖区市重点项目'!R25</f>
        <v>5000</v>
      </c>
      <c r="H17" s="129" t="str">
        <f>'77个辖区市重点项目'!Y25</f>
        <v>四期：土石方外运，垫层施工，底板施工。
三期：墙体砌筑、基层施工、机电安装。</v>
      </c>
      <c r="I17" s="179">
        <f>'77个辖区市重点项目'!S25</f>
        <v>5000</v>
      </c>
      <c r="J17" s="194">
        <f t="shared" si="6"/>
        <v>0.2</v>
      </c>
      <c r="K17" s="194">
        <f t="shared" si="7"/>
        <v>1</v>
      </c>
      <c r="L17" s="182" t="s">
        <v>1393</v>
      </c>
      <c r="M17" s="193" t="s">
        <v>1384</v>
      </c>
    </row>
    <row r="18" s="150" customFormat="1" ht="190" customHeight="1" spans="1:13">
      <c r="A18" s="177">
        <v>9</v>
      </c>
      <c r="B18" s="178" t="s">
        <v>1394</v>
      </c>
      <c r="C18" s="179">
        <f>'77个辖区市重点项目'!I24</f>
        <v>200000</v>
      </c>
      <c r="D18" s="179">
        <f>'77个辖区市重点项目'!Q24</f>
        <v>128771</v>
      </c>
      <c r="E18" s="178" t="s">
        <v>1395</v>
      </c>
      <c r="F18" s="180">
        <f>'77个辖区市重点项目'!M24</f>
        <v>1600</v>
      </c>
      <c r="G18" s="179">
        <f>'77个辖区市重点项目'!R24</f>
        <v>400</v>
      </c>
      <c r="H18" s="129" t="str">
        <f>'77个辖区市重点项目'!Y24</f>
        <v>1.购地企业中，祺亮建材已建成3栋厂房，已部分出租；布塔科技一期2栋厂房已完成主体施工，正在进行室内装修；诚联环保企业已报送挂牌材料，后续将启动招拍挂事宜；园区北侧物流园主体完成；启动预验收。2.蓝领二期通用小型厂房：下阶段启动销售或招租预案。</v>
      </c>
      <c r="I18" s="179">
        <f>'77个辖区市重点项目'!S24</f>
        <v>1100</v>
      </c>
      <c r="J18" s="194">
        <f t="shared" si="6"/>
        <v>0.6875</v>
      </c>
      <c r="K18" s="194">
        <f t="shared" si="7"/>
        <v>2.75</v>
      </c>
      <c r="L18" s="182" t="s">
        <v>1396</v>
      </c>
      <c r="M18" s="193" t="s">
        <v>1384</v>
      </c>
    </row>
    <row r="19" s="150" customFormat="1" ht="54" customHeight="1" spans="1:13">
      <c r="A19" s="177">
        <v>10</v>
      </c>
      <c r="B19" s="178" t="s">
        <v>1397</v>
      </c>
      <c r="C19" s="179">
        <f>'77个辖区市重点项目'!I34</f>
        <v>90000</v>
      </c>
      <c r="D19" s="179">
        <f>'77个辖区市重点项目'!Q34</f>
        <v>0</v>
      </c>
      <c r="E19" s="178" t="s">
        <v>1398</v>
      </c>
      <c r="F19" s="180">
        <f>'77个辖区市重点项目'!M34</f>
        <v>13000</v>
      </c>
      <c r="G19" s="179">
        <f>'77个辖区市重点项目'!R34</f>
        <v>3000</v>
      </c>
      <c r="H19" s="129" t="str">
        <f>'77个辖区市重点项目'!Y34</f>
        <v>桩基工程完成40%。</v>
      </c>
      <c r="I19" s="179">
        <f>'77个辖区市重点项目'!S34</f>
        <v>13100</v>
      </c>
      <c r="J19" s="194">
        <f t="shared" si="6"/>
        <v>1.00769230769231</v>
      </c>
      <c r="K19" s="194">
        <f t="shared" si="7"/>
        <v>4.36666666666667</v>
      </c>
      <c r="L19" s="182" t="s">
        <v>1396</v>
      </c>
      <c r="M19" s="193" t="s">
        <v>1384</v>
      </c>
    </row>
    <row r="20" s="150" customFormat="1" ht="53" customHeight="1" spans="1:13">
      <c r="A20" s="177">
        <v>11</v>
      </c>
      <c r="B20" s="178" t="s">
        <v>1399</v>
      </c>
      <c r="C20" s="179">
        <f>'77个辖区市重点项目'!I44</f>
        <v>22000</v>
      </c>
      <c r="D20" s="179">
        <f>'77个辖区市重点项目'!Q44</f>
        <v>0</v>
      </c>
      <c r="E20" s="178" t="s">
        <v>1400</v>
      </c>
      <c r="F20" s="180">
        <f>'77个辖区市重点项目'!M44</f>
        <v>500</v>
      </c>
      <c r="G20" s="179">
        <f>'77个辖区市重点项目'!R44</f>
        <v>145</v>
      </c>
      <c r="H20" s="129" t="str">
        <f>'77个辖区市重点项目'!Y44</f>
        <v>基坑支护施工。</v>
      </c>
      <c r="I20" s="179">
        <f>'77个辖区市重点项目'!S44</f>
        <v>175</v>
      </c>
      <c r="J20" s="194">
        <f t="shared" si="6"/>
        <v>0.35</v>
      </c>
      <c r="K20" s="194">
        <f t="shared" si="7"/>
        <v>1.20689655172414</v>
      </c>
      <c r="L20" s="182" t="s">
        <v>1396</v>
      </c>
      <c r="M20" s="193" t="s">
        <v>1384</v>
      </c>
    </row>
    <row r="21" s="150" customFormat="1" ht="58" customHeight="1" spans="1:13">
      <c r="A21" s="177">
        <v>12</v>
      </c>
      <c r="B21" s="178" t="s">
        <v>1401</v>
      </c>
      <c r="C21" s="179">
        <f>'77个辖区市重点项目'!I38</f>
        <v>17000</v>
      </c>
      <c r="D21" s="179">
        <f>'77个辖区市重点项目'!Q38</f>
        <v>0</v>
      </c>
      <c r="E21" s="178" t="s">
        <v>1402</v>
      </c>
      <c r="F21" s="180">
        <f>'77个辖区市重点项目'!M38</f>
        <v>3500</v>
      </c>
      <c r="G21" s="179">
        <f>'77个辖区市重点项目'!R38</f>
        <v>2700</v>
      </c>
      <c r="H21" s="129" t="str">
        <f>'77个辖区市重点项目'!Y38</f>
        <v>设备调试，人员培训。</v>
      </c>
      <c r="I21" s="179">
        <f>'77个辖区市重点项目'!S38</f>
        <v>3050</v>
      </c>
      <c r="J21" s="194">
        <f t="shared" si="6"/>
        <v>0.871428571428571</v>
      </c>
      <c r="K21" s="194">
        <f t="shared" si="7"/>
        <v>1.12962962962963</v>
      </c>
      <c r="L21" s="182" t="s">
        <v>1403</v>
      </c>
      <c r="M21" s="193" t="s">
        <v>1404</v>
      </c>
    </row>
    <row r="22" s="150" customFormat="1" ht="61" customHeight="1" spans="1:13">
      <c r="A22" s="177">
        <v>13</v>
      </c>
      <c r="B22" s="178" t="s">
        <v>1405</v>
      </c>
      <c r="C22" s="179">
        <f>'77个辖区市重点项目'!I39</f>
        <v>37150</v>
      </c>
      <c r="D22" s="179">
        <f>'77个辖区市重点项目'!Q39</f>
        <v>0</v>
      </c>
      <c r="E22" s="178" t="s">
        <v>1406</v>
      </c>
      <c r="F22" s="180">
        <f>'77个辖区市重点项目'!M39</f>
        <v>8300</v>
      </c>
      <c r="G22" s="179">
        <f>'77个辖区市重点项目'!R39</f>
        <v>3380</v>
      </c>
      <c r="H22" s="129" t="str">
        <f>'77个辖区市重点项目'!Y39</f>
        <v>地下室底板施工完成。</v>
      </c>
      <c r="I22" s="179">
        <f>'77个辖区市重点项目'!S39</f>
        <v>5884</v>
      </c>
      <c r="J22" s="194">
        <f t="shared" si="6"/>
        <v>0.708915662650602</v>
      </c>
      <c r="K22" s="194">
        <f t="shared" si="7"/>
        <v>1.74082840236686</v>
      </c>
      <c r="L22" s="182" t="s">
        <v>1407</v>
      </c>
      <c r="M22" s="193" t="s">
        <v>1373</v>
      </c>
    </row>
    <row r="23" s="150" customFormat="1" ht="66" customHeight="1" spans="1:13">
      <c r="A23" s="177">
        <v>14</v>
      </c>
      <c r="B23" s="178" t="s">
        <v>1408</v>
      </c>
      <c r="C23" s="179">
        <f>'77个辖区市重点项目'!I36</f>
        <v>72000</v>
      </c>
      <c r="D23" s="179">
        <f>'77个辖区市重点项目'!Q36</f>
        <v>0</v>
      </c>
      <c r="E23" s="178" t="s">
        <v>1382</v>
      </c>
      <c r="F23" s="180">
        <f>'77个辖区市重点项目'!M36</f>
        <v>28000</v>
      </c>
      <c r="G23" s="179">
        <f>'77个辖区市重点项目'!R36</f>
        <v>7500</v>
      </c>
      <c r="H23" s="129" t="str">
        <f>'77个辖区市重点项目'!Y36</f>
        <v>主体结构工程完成100%，砌筑工程完成90%，抹灰工程完成20%，安装工程完成30%。</v>
      </c>
      <c r="I23" s="179">
        <f>'77个辖区市重点项目'!S36</f>
        <v>29947</v>
      </c>
      <c r="J23" s="194">
        <f t="shared" si="6"/>
        <v>1.06953571428571</v>
      </c>
      <c r="K23" s="194">
        <f t="shared" si="7"/>
        <v>3.99293333333333</v>
      </c>
      <c r="L23" s="182" t="s">
        <v>1407</v>
      </c>
      <c r="M23" s="193" t="s">
        <v>1373</v>
      </c>
    </row>
    <row r="24" s="150" customFormat="1" ht="56" customHeight="1" spans="1:13">
      <c r="A24" s="177">
        <v>15</v>
      </c>
      <c r="B24" s="178" t="s">
        <v>1409</v>
      </c>
      <c r="C24" s="179">
        <f>'77个辖区市重点项目'!I28</f>
        <v>392980</v>
      </c>
      <c r="D24" s="179">
        <f>'77个辖区市重点项目'!Q28</f>
        <v>0</v>
      </c>
      <c r="E24" s="178" t="s">
        <v>1410</v>
      </c>
      <c r="F24" s="180">
        <f>'77个辖区市重点项目'!M28</f>
        <v>136000</v>
      </c>
      <c r="G24" s="179">
        <f>'77个辖区市重点项目'!R28</f>
        <v>45000</v>
      </c>
      <c r="H24" s="129" t="str">
        <f>'77个辖区市重点项目'!Y28</f>
        <v>展示区施工完成，主体结构完成10%。</v>
      </c>
      <c r="I24" s="179">
        <f>'77个辖区市重点项目'!S28</f>
        <v>92000</v>
      </c>
      <c r="J24" s="194">
        <f t="shared" si="6"/>
        <v>0.676470588235294</v>
      </c>
      <c r="K24" s="194">
        <f t="shared" si="7"/>
        <v>2.04444444444444</v>
      </c>
      <c r="L24" s="182" t="s">
        <v>1411</v>
      </c>
      <c r="M24" s="193" t="s">
        <v>1388</v>
      </c>
    </row>
    <row r="25" s="150" customFormat="1" ht="98" customHeight="1" spans="1:13">
      <c r="A25" s="177">
        <v>16</v>
      </c>
      <c r="B25" s="178" t="s">
        <v>1412</v>
      </c>
      <c r="C25" s="179">
        <v>5000</v>
      </c>
      <c r="D25" s="179">
        <v>0</v>
      </c>
      <c r="E25" s="178" t="s">
        <v>1413</v>
      </c>
      <c r="F25" s="180">
        <v>2000</v>
      </c>
      <c r="G25" s="179">
        <v>296</v>
      </c>
      <c r="H25" s="129" t="s">
        <v>1414</v>
      </c>
      <c r="I25" s="179">
        <v>296</v>
      </c>
      <c r="J25" s="194">
        <f t="shared" si="6"/>
        <v>0.148</v>
      </c>
      <c r="K25" s="194">
        <f t="shared" si="7"/>
        <v>1</v>
      </c>
      <c r="L25" s="182" t="s">
        <v>1383</v>
      </c>
      <c r="M25" s="195" t="s">
        <v>1384</v>
      </c>
    </row>
    <row r="26" s="150" customFormat="1" ht="24" customHeight="1" spans="1:13">
      <c r="A26" s="170" t="s">
        <v>1415</v>
      </c>
      <c r="B26" s="171"/>
      <c r="C26" s="172">
        <f>SUM(C27:C38)</f>
        <v>2448579</v>
      </c>
      <c r="D26" s="172">
        <f t="shared" ref="D26:I26" si="8">SUM(D27:D38)</f>
        <v>0</v>
      </c>
      <c r="E26" s="172"/>
      <c r="F26" s="172">
        <f t="shared" si="8"/>
        <v>589100</v>
      </c>
      <c r="G26" s="172">
        <f t="shared" si="8"/>
        <v>112197</v>
      </c>
      <c r="H26" s="172"/>
      <c r="I26" s="172">
        <f t="shared" si="8"/>
        <v>329757</v>
      </c>
      <c r="J26" s="192">
        <f t="shared" si="6"/>
        <v>0.559764046851129</v>
      </c>
      <c r="K26" s="192">
        <f t="shared" si="7"/>
        <v>2.93908928046204</v>
      </c>
      <c r="L26" s="182"/>
      <c r="M26" s="195"/>
    </row>
    <row r="27" s="154" customFormat="1" ht="57" customHeight="1" spans="1:14">
      <c r="A27" s="177">
        <v>17</v>
      </c>
      <c r="B27" s="178" t="s">
        <v>1416</v>
      </c>
      <c r="C27" s="130">
        <f>'77个辖区市重点项目'!I8</f>
        <v>38000</v>
      </c>
      <c r="D27" s="179">
        <f>'77个辖区市重点项目'!Q8</f>
        <v>0</v>
      </c>
      <c r="E27" s="178" t="s">
        <v>1417</v>
      </c>
      <c r="F27" s="130">
        <f>'77个辖区市重点项目'!M8</f>
        <v>8500</v>
      </c>
      <c r="G27" s="179">
        <f>'77个辖区市重点项目'!R8</f>
        <v>1300</v>
      </c>
      <c r="H27" s="129" t="str">
        <f>'77个辖区市重点项目'!Y8</f>
        <v>临设搭设完成。</v>
      </c>
      <c r="I27" s="179">
        <f>'77个辖区市重点项目'!S8</f>
        <v>1400</v>
      </c>
      <c r="J27" s="194">
        <f t="shared" si="6"/>
        <v>0.164705882352941</v>
      </c>
      <c r="K27" s="194">
        <f t="shared" si="7"/>
        <v>1.07692307692308</v>
      </c>
      <c r="L27" s="182" t="s">
        <v>1368</v>
      </c>
      <c r="M27" s="195" t="s">
        <v>1369</v>
      </c>
      <c r="N27" s="150"/>
    </row>
    <row r="28" s="154" customFormat="1" ht="57" customHeight="1" spans="1:14">
      <c r="A28" s="177">
        <v>18</v>
      </c>
      <c r="B28" s="178" t="s">
        <v>1418</v>
      </c>
      <c r="C28" s="130">
        <f>'77个辖区市重点项目'!I43</f>
        <v>58462</v>
      </c>
      <c r="D28" s="179">
        <f>'77个辖区市重点项目'!Q43</f>
        <v>0</v>
      </c>
      <c r="E28" s="178" t="s">
        <v>1419</v>
      </c>
      <c r="F28" s="130">
        <f>'77个辖区市重点项目'!M43</f>
        <v>2500</v>
      </c>
      <c r="G28" s="179">
        <f>'77个辖区市重点项目'!R43</f>
        <v>0</v>
      </c>
      <c r="H28" s="129" t="str">
        <f>'77个辖区市重点项目'!Y43</f>
        <v>前期手续办理，过渡厂房装修改造完成。</v>
      </c>
      <c r="I28" s="179">
        <f>'77个辖区市重点项目'!S43</f>
        <v>800</v>
      </c>
      <c r="J28" s="194">
        <f t="shared" si="6"/>
        <v>0.32</v>
      </c>
      <c r="K28" s="194" t="s">
        <v>1420</v>
      </c>
      <c r="L28" s="182" t="s">
        <v>1383</v>
      </c>
      <c r="M28" s="193" t="s">
        <v>1384</v>
      </c>
      <c r="N28" s="150"/>
    </row>
    <row r="29" s="154" customFormat="1" ht="53" customHeight="1" spans="1:14">
      <c r="A29" s="177">
        <v>19</v>
      </c>
      <c r="B29" s="178" t="s">
        <v>1421</v>
      </c>
      <c r="C29" s="130">
        <f>'77个辖区市重点项目'!I35</f>
        <v>6800</v>
      </c>
      <c r="D29" s="179">
        <f>'77个辖区市重点项目'!Q35</f>
        <v>0</v>
      </c>
      <c r="E29" s="178" t="s">
        <v>1422</v>
      </c>
      <c r="F29" s="130">
        <f>'77个辖区市重点项目'!M35</f>
        <v>3000</v>
      </c>
      <c r="G29" s="179">
        <f>'77个辖区市重点项目'!R35</f>
        <v>700</v>
      </c>
      <c r="H29" s="129" t="str">
        <f>'77个辖区市重点项目'!Y35</f>
        <v>采购设备200万元。</v>
      </c>
      <c r="I29" s="179">
        <f>'77个辖区市重点项目'!S35</f>
        <v>1100</v>
      </c>
      <c r="J29" s="194">
        <f t="shared" si="6"/>
        <v>0.366666666666667</v>
      </c>
      <c r="K29" s="194">
        <f>I29/G29</f>
        <v>1.57142857142857</v>
      </c>
      <c r="L29" s="182" t="s">
        <v>1383</v>
      </c>
      <c r="M29" s="193" t="s">
        <v>1384</v>
      </c>
      <c r="N29" s="150"/>
    </row>
    <row r="30" s="154" customFormat="1" ht="69" customHeight="1" spans="1:14">
      <c r="A30" s="177">
        <v>20</v>
      </c>
      <c r="B30" s="178" t="s">
        <v>1423</v>
      </c>
      <c r="C30" s="130">
        <f>'77个辖区市重点项目'!I9</f>
        <v>45000</v>
      </c>
      <c r="D30" s="179">
        <f>'77个辖区市重点项目'!Q9</f>
        <v>0</v>
      </c>
      <c r="E30" s="178" t="s">
        <v>1424</v>
      </c>
      <c r="F30" s="130">
        <f>'77个辖区市重点项目'!M9</f>
        <v>2000</v>
      </c>
      <c r="G30" s="179">
        <f>'77个辖区市重点项目'!R9</f>
        <v>200</v>
      </c>
      <c r="H30" s="129" t="str">
        <f>'77个辖区市重点项目'!Y9</f>
        <v>围墙施工，场地平整。</v>
      </c>
      <c r="I30" s="179">
        <f>'77个辖区市重点项目'!S9</f>
        <v>200</v>
      </c>
      <c r="J30" s="194">
        <f t="shared" ref="J30:J45" si="9">I30/F30</f>
        <v>0.1</v>
      </c>
      <c r="K30" s="194">
        <f>I30/G30</f>
        <v>1</v>
      </c>
      <c r="L30" s="182" t="s">
        <v>1372</v>
      </c>
      <c r="M30" s="193" t="s">
        <v>1373</v>
      </c>
      <c r="N30" s="150"/>
    </row>
    <row r="31" s="154" customFormat="1" ht="69" customHeight="1" spans="1:14">
      <c r="A31" s="177">
        <v>21</v>
      </c>
      <c r="B31" s="178" t="s">
        <v>1425</v>
      </c>
      <c r="C31" s="130">
        <f>'77个辖区市重点项目'!I31</f>
        <v>32000</v>
      </c>
      <c r="D31" s="179">
        <f>'77个辖区市重点项目'!Q31</f>
        <v>0</v>
      </c>
      <c r="E31" s="178" t="s">
        <v>1426</v>
      </c>
      <c r="F31" s="130">
        <f>'77个辖区市重点项目'!M31</f>
        <v>10000</v>
      </c>
      <c r="G31" s="179">
        <f>'77个辖区市重点项目'!R31</f>
        <v>267</v>
      </c>
      <c r="H31" s="129" t="str">
        <f>'77个辖区市重点项目'!Y31</f>
        <v>土地出让金已缴清，待进一步陆续办理施工许可证等各种许可。</v>
      </c>
      <c r="I31" s="179">
        <f>'77个辖区市重点项目'!S31</f>
        <v>4051</v>
      </c>
      <c r="J31" s="194">
        <f t="shared" si="9"/>
        <v>0.4051</v>
      </c>
      <c r="K31" s="194">
        <f>I31/G31</f>
        <v>15.1722846441948</v>
      </c>
      <c r="L31" s="182" t="s">
        <v>1387</v>
      </c>
      <c r="M31" s="193" t="s">
        <v>1388</v>
      </c>
      <c r="N31" s="150"/>
    </row>
    <row r="32" s="154" customFormat="1" ht="69" customHeight="1" spans="1:14">
      <c r="A32" s="177">
        <v>22</v>
      </c>
      <c r="B32" s="178" t="s">
        <v>1427</v>
      </c>
      <c r="C32" s="130">
        <f>'77个辖区市重点项目'!I42</f>
        <v>162000</v>
      </c>
      <c r="D32" s="179">
        <f>'77个辖区市重点项目'!Q42</f>
        <v>0</v>
      </c>
      <c r="E32" s="178" t="s">
        <v>1428</v>
      </c>
      <c r="F32" s="130">
        <f>'77个辖区市重点项目'!M42</f>
        <v>1000</v>
      </c>
      <c r="G32" s="179">
        <f>'77个辖区市重点项目'!R42</f>
        <v>0</v>
      </c>
      <c r="H32" s="129" t="str">
        <f>'77个辖区市重点项目'!Y42</f>
        <v>进行农转用手续办理及可研方案评审。</v>
      </c>
      <c r="I32" s="179">
        <f>'77个辖区市重点项目'!S42</f>
        <v>0</v>
      </c>
      <c r="J32" s="194">
        <f t="shared" si="9"/>
        <v>0</v>
      </c>
      <c r="K32" s="194" t="s">
        <v>1420</v>
      </c>
      <c r="L32" s="182" t="s">
        <v>1387</v>
      </c>
      <c r="M32" s="193" t="s">
        <v>1388</v>
      </c>
      <c r="N32" s="150"/>
    </row>
    <row r="33" s="154" customFormat="1" ht="124" customHeight="1" spans="1:14">
      <c r="A33" s="177">
        <v>23</v>
      </c>
      <c r="B33" s="178" t="s">
        <v>1429</v>
      </c>
      <c r="C33" s="130">
        <f>'77个辖区市重点项目'!I27</f>
        <v>292972</v>
      </c>
      <c r="D33" s="179">
        <f>'77个辖区市重点项目'!Q27</f>
        <v>0</v>
      </c>
      <c r="E33" s="178" t="s">
        <v>1430</v>
      </c>
      <c r="F33" s="130">
        <f>'77个辖区市重点项目'!M27</f>
        <v>72000</v>
      </c>
      <c r="G33" s="179">
        <f>'77个辖区市重点项目'!R27</f>
        <v>6000</v>
      </c>
      <c r="H33" s="129" t="str">
        <f>'77个辖区市重点项目'!Y27</f>
        <v>总包支护完成90%、桩基90%，3#楼首层柱筋完成，6#楼四层结构梁板铝模完成，7#楼二层结构墙柱钢筋完成，8#楼二层结构梁板铝模完成，9#楼顶板砼浇筑完成，10#楼首层墙柱钢筋完成、内架搭设完成。</v>
      </c>
      <c r="I33" s="179">
        <f>'77个辖区市重点项目'!S27</f>
        <v>87000</v>
      </c>
      <c r="J33" s="194">
        <f t="shared" si="9"/>
        <v>1.20833333333333</v>
      </c>
      <c r="K33" s="194">
        <f>I33/G33</f>
        <v>14.5</v>
      </c>
      <c r="L33" s="182" t="s">
        <v>1403</v>
      </c>
      <c r="M33" s="193" t="s">
        <v>1404</v>
      </c>
      <c r="N33" s="150"/>
    </row>
    <row r="34" s="154" customFormat="1" ht="69" customHeight="1" spans="1:14">
      <c r="A34" s="177">
        <v>24</v>
      </c>
      <c r="B34" s="178" t="s">
        <v>1431</v>
      </c>
      <c r="C34" s="130">
        <f>'77个辖区市重点项目'!I40</f>
        <v>20000</v>
      </c>
      <c r="D34" s="179">
        <f>'77个辖区市重点项目'!Q40</f>
        <v>0</v>
      </c>
      <c r="E34" s="178" t="s">
        <v>1432</v>
      </c>
      <c r="F34" s="130">
        <f>'77个辖区市重点项目'!M40</f>
        <v>11800</v>
      </c>
      <c r="G34" s="179">
        <f>'77个辖区市重点项目'!R40</f>
        <v>1150</v>
      </c>
      <c r="H34" s="129" t="str">
        <f>'77个辖区市重点项目'!Y40</f>
        <v>化粪池迁改完成。</v>
      </c>
      <c r="I34" s="179">
        <f>'77个辖区市重点项目'!S40</f>
        <v>4170</v>
      </c>
      <c r="J34" s="194">
        <f t="shared" si="9"/>
        <v>0.353389830508475</v>
      </c>
      <c r="K34" s="194">
        <f>I34/G34</f>
        <v>3.62608695652174</v>
      </c>
      <c r="L34" s="182" t="s">
        <v>1433</v>
      </c>
      <c r="M34" s="193" t="s">
        <v>1434</v>
      </c>
      <c r="N34" s="150"/>
    </row>
    <row r="35" s="154" customFormat="1" ht="69" customHeight="1" spans="1:14">
      <c r="A35" s="177">
        <v>25</v>
      </c>
      <c r="B35" s="178" t="s">
        <v>1435</v>
      </c>
      <c r="C35" s="130">
        <f>'77个辖区市重点项目'!I29</f>
        <v>739006</v>
      </c>
      <c r="D35" s="179">
        <f>'77个辖区市重点项目'!Q29</f>
        <v>0</v>
      </c>
      <c r="E35" s="178" t="s">
        <v>1436</v>
      </c>
      <c r="F35" s="130">
        <f>'77个辖区市重点项目'!M29</f>
        <v>110000</v>
      </c>
      <c r="G35" s="179">
        <f>'77个辖区市重点项目'!R29</f>
        <v>22000</v>
      </c>
      <c r="H35" s="129" t="str">
        <f>'77个辖区市重点项目'!Y29</f>
        <v>支护工程完成50%，桩基工程完成60%。</v>
      </c>
      <c r="I35" s="179">
        <f>'77个辖区市重点项目'!S29</f>
        <v>150336</v>
      </c>
      <c r="J35" s="194">
        <f t="shared" si="9"/>
        <v>1.36669090909091</v>
      </c>
      <c r="K35" s="194">
        <f>I35/G35</f>
        <v>6.83345454545455</v>
      </c>
      <c r="L35" s="182" t="s">
        <v>1407</v>
      </c>
      <c r="M35" s="195" t="s">
        <v>1373</v>
      </c>
      <c r="N35" s="150"/>
    </row>
    <row r="36" s="154" customFormat="1" ht="69" customHeight="1" spans="1:14">
      <c r="A36" s="177">
        <v>26</v>
      </c>
      <c r="B36" s="178" t="s">
        <v>1437</v>
      </c>
      <c r="C36" s="130">
        <f>'77个辖区市重点项目'!I30</f>
        <v>829517</v>
      </c>
      <c r="D36" s="179">
        <f>'77个辖区市重点项目'!Q30</f>
        <v>0</v>
      </c>
      <c r="E36" s="178" t="s">
        <v>1438</v>
      </c>
      <c r="F36" s="130">
        <f>'77个辖区市重点项目'!M30</f>
        <v>252000</v>
      </c>
      <c r="G36" s="179">
        <f>'77个辖区市重点项目'!R30</f>
        <v>0</v>
      </c>
      <c r="H36" s="129" t="str">
        <f>'77个辖区市重点项目'!Y30</f>
        <v>进行设计及总包招标。</v>
      </c>
      <c r="I36" s="179">
        <f>'77个辖区市重点项目'!S30</f>
        <v>0</v>
      </c>
      <c r="J36" s="194">
        <f t="shared" si="9"/>
        <v>0</v>
      </c>
      <c r="K36" s="194" t="s">
        <v>1420</v>
      </c>
      <c r="L36" s="182" t="s">
        <v>1411</v>
      </c>
      <c r="M36" s="193" t="s">
        <v>1388</v>
      </c>
      <c r="N36" s="150"/>
    </row>
    <row r="37" s="154" customFormat="1" ht="69" customHeight="1" spans="1:14">
      <c r="A37" s="177">
        <v>27</v>
      </c>
      <c r="B37" s="178" t="s">
        <v>1439</v>
      </c>
      <c r="C37" s="130">
        <v>27848</v>
      </c>
      <c r="D37" s="179">
        <v>0</v>
      </c>
      <c r="E37" s="178" t="s">
        <v>1440</v>
      </c>
      <c r="F37" s="130">
        <v>10300</v>
      </c>
      <c r="G37" s="179">
        <f>6830+200</f>
        <v>7030</v>
      </c>
      <c r="H37" s="129" t="s">
        <v>1441</v>
      </c>
      <c r="I37" s="179">
        <f>6850+300</f>
        <v>7150</v>
      </c>
      <c r="J37" s="194">
        <f t="shared" si="9"/>
        <v>0.694174757281553</v>
      </c>
      <c r="K37" s="194">
        <f t="shared" ref="K37:K44" si="10">I37/G37</f>
        <v>1.01706970128023</v>
      </c>
      <c r="L37" s="182" t="s">
        <v>1411</v>
      </c>
      <c r="M37" s="193" t="s">
        <v>1388</v>
      </c>
      <c r="N37" s="150"/>
    </row>
    <row r="38" s="154" customFormat="1" ht="69" customHeight="1" spans="1:14">
      <c r="A38" s="177">
        <v>28</v>
      </c>
      <c r="B38" s="178" t="s">
        <v>1442</v>
      </c>
      <c r="C38" s="130">
        <v>196974</v>
      </c>
      <c r="D38" s="179">
        <v>0</v>
      </c>
      <c r="E38" s="178" t="s">
        <v>1443</v>
      </c>
      <c r="F38" s="130">
        <v>106000</v>
      </c>
      <c r="G38" s="179">
        <f>73500+50</f>
        <v>73550</v>
      </c>
      <c r="H38" s="129" t="s">
        <v>1444</v>
      </c>
      <c r="I38" s="179">
        <f>73500+50</f>
        <v>73550</v>
      </c>
      <c r="J38" s="194">
        <f t="shared" si="9"/>
        <v>0.693867924528302</v>
      </c>
      <c r="K38" s="194">
        <f t="shared" si="10"/>
        <v>1</v>
      </c>
      <c r="L38" s="182" t="s">
        <v>1433</v>
      </c>
      <c r="M38" s="193" t="s">
        <v>1434</v>
      </c>
      <c r="N38" s="150"/>
    </row>
    <row r="39" s="151" customFormat="1" ht="38" customHeight="1" spans="1:14">
      <c r="A39" s="170" t="s">
        <v>1445</v>
      </c>
      <c r="B39" s="176"/>
      <c r="C39" s="172">
        <f>C40+C44</f>
        <v>313434.66</v>
      </c>
      <c r="D39" s="172">
        <f t="shared" ref="D39:I39" si="11">D40+D44</f>
        <v>42783</v>
      </c>
      <c r="E39" s="172"/>
      <c r="F39" s="172">
        <f t="shared" si="11"/>
        <v>46422</v>
      </c>
      <c r="G39" s="172">
        <f t="shared" si="11"/>
        <v>3599</v>
      </c>
      <c r="H39" s="172"/>
      <c r="I39" s="172">
        <f t="shared" si="11"/>
        <v>3769</v>
      </c>
      <c r="J39" s="192">
        <f t="shared" si="9"/>
        <v>0.0811899530395071</v>
      </c>
      <c r="K39" s="192">
        <f t="shared" si="10"/>
        <v>1.04723534315088</v>
      </c>
      <c r="L39" s="171"/>
      <c r="M39" s="195"/>
      <c r="N39" s="150"/>
    </row>
    <row r="40" s="153" customFormat="1" ht="27" customHeight="1" spans="1:14">
      <c r="A40" s="170" t="s">
        <v>1446</v>
      </c>
      <c r="B40" s="171"/>
      <c r="C40" s="172">
        <f>SUM(C41:C43)</f>
        <v>104464</v>
      </c>
      <c r="D40" s="172">
        <f t="shared" ref="D40:I40" si="12">SUM(D41:D43)</f>
        <v>42783</v>
      </c>
      <c r="E40" s="172"/>
      <c r="F40" s="172">
        <f t="shared" si="12"/>
        <v>9446</v>
      </c>
      <c r="G40" s="172">
        <f t="shared" si="12"/>
        <v>3369</v>
      </c>
      <c r="H40" s="172"/>
      <c r="I40" s="172">
        <f t="shared" si="12"/>
        <v>3369</v>
      </c>
      <c r="J40" s="192">
        <f t="shared" si="9"/>
        <v>0.356658903239466</v>
      </c>
      <c r="K40" s="192">
        <f t="shared" si="10"/>
        <v>1</v>
      </c>
      <c r="L40" s="171"/>
      <c r="M40" s="195"/>
      <c r="N40" s="150"/>
    </row>
    <row r="41" s="153" customFormat="1" ht="66" customHeight="1" spans="1:14">
      <c r="A41" s="177">
        <v>29</v>
      </c>
      <c r="B41" s="178" t="s">
        <v>1447</v>
      </c>
      <c r="C41" s="181">
        <f>'77个辖区市重点项目'!I23</f>
        <v>30732</v>
      </c>
      <c r="D41" s="179">
        <f>'77个辖区市重点项目'!Q23</f>
        <v>40280</v>
      </c>
      <c r="E41" s="178" t="s">
        <v>1448</v>
      </c>
      <c r="F41" s="182">
        <f>'77个辖区市重点项目'!M23</f>
        <v>2200</v>
      </c>
      <c r="G41" s="179">
        <f>'77个辖区市重点项目'!R23</f>
        <v>2100</v>
      </c>
      <c r="H41" s="129" t="str">
        <f>'77个辖区市重点项目'!Y23</f>
        <v>缆线割接全部完成，线路拆除完成80%。</v>
      </c>
      <c r="I41" s="179">
        <f>'77个辖区市重点项目'!S23</f>
        <v>2100</v>
      </c>
      <c r="J41" s="194">
        <f t="shared" si="9"/>
        <v>0.954545454545455</v>
      </c>
      <c r="K41" s="194">
        <f t="shared" si="10"/>
        <v>1</v>
      </c>
      <c r="L41" s="182" t="s">
        <v>1411</v>
      </c>
      <c r="M41" s="193" t="s">
        <v>1388</v>
      </c>
      <c r="N41" s="150"/>
    </row>
    <row r="42" s="153" customFormat="1" ht="64" customHeight="1" spans="1:14">
      <c r="A42" s="177">
        <v>30</v>
      </c>
      <c r="B42" s="178" t="s">
        <v>1449</v>
      </c>
      <c r="C42" s="181">
        <v>68289</v>
      </c>
      <c r="D42" s="179">
        <v>2103</v>
      </c>
      <c r="E42" s="178" t="s">
        <v>1450</v>
      </c>
      <c r="F42" s="181">
        <v>2800</v>
      </c>
      <c r="G42" s="179">
        <f>250+250</f>
        <v>500</v>
      </c>
      <c r="H42" s="129" t="s">
        <v>1451</v>
      </c>
      <c r="I42" s="179">
        <f>250+250</f>
        <v>500</v>
      </c>
      <c r="J42" s="194">
        <f t="shared" si="9"/>
        <v>0.178571428571429</v>
      </c>
      <c r="K42" s="194">
        <f t="shared" si="10"/>
        <v>1</v>
      </c>
      <c r="L42" s="182" t="s">
        <v>1387</v>
      </c>
      <c r="M42" s="193" t="s">
        <v>1388</v>
      </c>
      <c r="N42" s="150"/>
    </row>
    <row r="43" s="153" customFormat="1" ht="141" customHeight="1" spans="1:14">
      <c r="A43" s="177">
        <v>31</v>
      </c>
      <c r="B43" s="178" t="s">
        <v>1452</v>
      </c>
      <c r="C43" s="181">
        <v>5443</v>
      </c>
      <c r="D43" s="179">
        <v>400</v>
      </c>
      <c r="E43" s="178" t="s">
        <v>1453</v>
      </c>
      <c r="F43" s="181">
        <v>4446</v>
      </c>
      <c r="G43" s="179">
        <f>769+0</f>
        <v>769</v>
      </c>
      <c r="H43" s="129" t="s">
        <v>1454</v>
      </c>
      <c r="I43" s="179">
        <f>769+0</f>
        <v>769</v>
      </c>
      <c r="J43" s="194">
        <f t="shared" si="9"/>
        <v>0.172964462438147</v>
      </c>
      <c r="K43" s="194">
        <f t="shared" si="10"/>
        <v>1</v>
      </c>
      <c r="L43" s="182" t="s">
        <v>1387</v>
      </c>
      <c r="M43" s="193" t="s">
        <v>1388</v>
      </c>
      <c r="N43" s="150"/>
    </row>
    <row r="44" s="151" customFormat="1" ht="34" customHeight="1" spans="1:14">
      <c r="A44" s="170" t="s">
        <v>1415</v>
      </c>
      <c r="B44" s="171"/>
      <c r="C44" s="172">
        <f>SUM(C45:C56)</f>
        <v>208970.66</v>
      </c>
      <c r="D44" s="172">
        <f t="shared" ref="D44:I44" si="13">SUM(D45:D56)</f>
        <v>0</v>
      </c>
      <c r="E44" s="172"/>
      <c r="F44" s="172">
        <f t="shared" si="13"/>
        <v>36976</v>
      </c>
      <c r="G44" s="172">
        <f t="shared" si="13"/>
        <v>230</v>
      </c>
      <c r="H44" s="172"/>
      <c r="I44" s="172">
        <f t="shared" si="13"/>
        <v>400</v>
      </c>
      <c r="J44" s="192">
        <f t="shared" si="9"/>
        <v>0.0108178277801817</v>
      </c>
      <c r="K44" s="192">
        <f t="shared" si="10"/>
        <v>1.73913043478261</v>
      </c>
      <c r="L44" s="171"/>
      <c r="M44" s="195"/>
      <c r="N44" s="150"/>
    </row>
    <row r="45" s="150" customFormat="1" ht="108" customHeight="1" spans="1:13">
      <c r="A45" s="177">
        <v>32</v>
      </c>
      <c r="B45" s="178" t="s">
        <v>1455</v>
      </c>
      <c r="C45" s="183">
        <v>18500</v>
      </c>
      <c r="D45" s="179">
        <v>0</v>
      </c>
      <c r="E45" s="178" t="s">
        <v>1456</v>
      </c>
      <c r="F45" s="180">
        <v>1850</v>
      </c>
      <c r="G45" s="179">
        <v>0</v>
      </c>
      <c r="H45" s="129" t="s">
        <v>1457</v>
      </c>
      <c r="I45" s="179">
        <v>0</v>
      </c>
      <c r="J45" s="194">
        <f t="shared" si="9"/>
        <v>0</v>
      </c>
      <c r="K45" s="194" t="s">
        <v>1420</v>
      </c>
      <c r="L45" s="182" t="s">
        <v>1387</v>
      </c>
      <c r="M45" s="193" t="s">
        <v>1388</v>
      </c>
    </row>
    <row r="46" s="150" customFormat="1" ht="65" customHeight="1" spans="1:13">
      <c r="A46" s="177">
        <v>33</v>
      </c>
      <c r="B46" s="178" t="s">
        <v>1458</v>
      </c>
      <c r="C46" s="184">
        <v>9489</v>
      </c>
      <c r="D46" s="179">
        <v>0</v>
      </c>
      <c r="E46" s="178" t="s">
        <v>1456</v>
      </c>
      <c r="F46" s="182">
        <v>2847</v>
      </c>
      <c r="G46" s="179">
        <v>0</v>
      </c>
      <c r="H46" s="129" t="s">
        <v>1459</v>
      </c>
      <c r="I46" s="179">
        <v>0</v>
      </c>
      <c r="J46" s="194">
        <f t="shared" ref="J46:J61" si="14">I46/F46</f>
        <v>0</v>
      </c>
      <c r="K46" s="194" t="s">
        <v>1420</v>
      </c>
      <c r="L46" s="182" t="s">
        <v>1387</v>
      </c>
      <c r="M46" s="193" t="s">
        <v>1388</v>
      </c>
    </row>
    <row r="47" s="151" customFormat="1" ht="59" customHeight="1" spans="1:14">
      <c r="A47" s="177">
        <v>34</v>
      </c>
      <c r="B47" s="178" t="s">
        <v>1460</v>
      </c>
      <c r="C47" s="184">
        <v>9500</v>
      </c>
      <c r="D47" s="179">
        <v>0</v>
      </c>
      <c r="E47" s="178" t="s">
        <v>1456</v>
      </c>
      <c r="F47" s="181">
        <v>390</v>
      </c>
      <c r="G47" s="179">
        <v>0</v>
      </c>
      <c r="H47" s="129" t="s">
        <v>1461</v>
      </c>
      <c r="I47" s="179">
        <v>0</v>
      </c>
      <c r="J47" s="194">
        <f t="shared" si="14"/>
        <v>0</v>
      </c>
      <c r="K47" s="194" t="s">
        <v>1420</v>
      </c>
      <c r="L47" s="182" t="s">
        <v>1387</v>
      </c>
      <c r="M47" s="193" t="s">
        <v>1388</v>
      </c>
      <c r="N47" s="150"/>
    </row>
    <row r="48" s="151" customFormat="1" ht="60" customHeight="1" spans="1:14">
      <c r="A48" s="177">
        <v>35</v>
      </c>
      <c r="B48" s="178" t="s">
        <v>1462</v>
      </c>
      <c r="C48" s="183">
        <v>40782.14</v>
      </c>
      <c r="D48" s="179">
        <v>0</v>
      </c>
      <c r="E48" s="178" t="s">
        <v>1463</v>
      </c>
      <c r="F48" s="183">
        <v>20168</v>
      </c>
      <c r="G48" s="179">
        <v>180</v>
      </c>
      <c r="H48" s="129" t="s">
        <v>1464</v>
      </c>
      <c r="I48" s="179">
        <v>180</v>
      </c>
      <c r="J48" s="194">
        <f t="shared" si="14"/>
        <v>0.00892502975009917</v>
      </c>
      <c r="K48" s="194">
        <f>I48/G48</f>
        <v>1</v>
      </c>
      <c r="L48" s="182" t="s">
        <v>1387</v>
      </c>
      <c r="M48" s="193" t="s">
        <v>1388</v>
      </c>
      <c r="N48" s="150"/>
    </row>
    <row r="49" s="151" customFormat="1" ht="58" customHeight="1" spans="1:14">
      <c r="A49" s="177">
        <v>36</v>
      </c>
      <c r="B49" s="178" t="s">
        <v>1465</v>
      </c>
      <c r="C49" s="185">
        <v>24569.52</v>
      </c>
      <c r="D49" s="179">
        <v>0</v>
      </c>
      <c r="E49" s="178" t="s">
        <v>1466</v>
      </c>
      <c r="F49" s="186">
        <v>2000</v>
      </c>
      <c r="G49" s="179">
        <v>50</v>
      </c>
      <c r="H49" s="129" t="s">
        <v>1467</v>
      </c>
      <c r="I49" s="179">
        <f>20+200</f>
        <v>220</v>
      </c>
      <c r="J49" s="194">
        <f t="shared" si="14"/>
        <v>0.11</v>
      </c>
      <c r="K49" s="194">
        <f>I49/G49</f>
        <v>4.4</v>
      </c>
      <c r="L49" s="182" t="s">
        <v>1387</v>
      </c>
      <c r="M49" s="193" t="s">
        <v>1388</v>
      </c>
      <c r="N49" s="150"/>
    </row>
    <row r="50" s="151" customFormat="1" ht="53" customHeight="1" spans="1:14">
      <c r="A50" s="177">
        <v>37</v>
      </c>
      <c r="B50" s="178" t="s">
        <v>1468</v>
      </c>
      <c r="C50" s="185">
        <v>22124</v>
      </c>
      <c r="D50" s="179">
        <v>0</v>
      </c>
      <c r="E50" s="178" t="s">
        <v>1469</v>
      </c>
      <c r="F50" s="186">
        <v>3000</v>
      </c>
      <c r="G50" s="179">
        <v>0</v>
      </c>
      <c r="H50" s="129" t="s">
        <v>1470</v>
      </c>
      <c r="I50" s="179">
        <v>0</v>
      </c>
      <c r="J50" s="194">
        <f t="shared" si="14"/>
        <v>0</v>
      </c>
      <c r="K50" s="194" t="s">
        <v>1420</v>
      </c>
      <c r="L50" s="182" t="s">
        <v>1387</v>
      </c>
      <c r="M50" s="193" t="s">
        <v>1388</v>
      </c>
      <c r="N50" s="150"/>
    </row>
    <row r="51" s="151" customFormat="1" ht="81" customHeight="1" spans="1:14">
      <c r="A51" s="177">
        <v>38</v>
      </c>
      <c r="B51" s="178" t="s">
        <v>1471</v>
      </c>
      <c r="C51" s="185">
        <v>18745</v>
      </c>
      <c r="D51" s="179">
        <v>0</v>
      </c>
      <c r="E51" s="178" t="s">
        <v>1472</v>
      </c>
      <c r="F51" s="186">
        <v>1500</v>
      </c>
      <c r="G51" s="179">
        <v>0</v>
      </c>
      <c r="H51" s="129" t="s">
        <v>1473</v>
      </c>
      <c r="I51" s="179">
        <v>0</v>
      </c>
      <c r="J51" s="194">
        <f t="shared" si="14"/>
        <v>0</v>
      </c>
      <c r="K51" s="194" t="s">
        <v>1420</v>
      </c>
      <c r="L51" s="182" t="s">
        <v>1387</v>
      </c>
      <c r="M51" s="193" t="s">
        <v>1388</v>
      </c>
      <c r="N51" s="150"/>
    </row>
    <row r="52" s="151" customFormat="1" ht="88" customHeight="1" spans="1:14">
      <c r="A52" s="177">
        <v>39</v>
      </c>
      <c r="B52" s="178" t="s">
        <v>1474</v>
      </c>
      <c r="C52" s="185">
        <v>10899</v>
      </c>
      <c r="D52" s="179">
        <v>0</v>
      </c>
      <c r="E52" s="178" t="s">
        <v>1472</v>
      </c>
      <c r="F52" s="186">
        <v>872</v>
      </c>
      <c r="G52" s="179">
        <v>0</v>
      </c>
      <c r="H52" s="129" t="s">
        <v>1475</v>
      </c>
      <c r="I52" s="179">
        <v>0</v>
      </c>
      <c r="J52" s="194">
        <f t="shared" si="14"/>
        <v>0</v>
      </c>
      <c r="K52" s="194" t="s">
        <v>1420</v>
      </c>
      <c r="L52" s="182" t="s">
        <v>1387</v>
      </c>
      <c r="M52" s="193" t="s">
        <v>1388</v>
      </c>
      <c r="N52" s="150"/>
    </row>
    <row r="53" s="151" customFormat="1" ht="69" customHeight="1" spans="1:14">
      <c r="A53" s="177">
        <v>40</v>
      </c>
      <c r="B53" s="178" t="s">
        <v>1476</v>
      </c>
      <c r="C53" s="185">
        <v>11548</v>
      </c>
      <c r="D53" s="179">
        <v>0</v>
      </c>
      <c r="E53" s="178" t="s">
        <v>1472</v>
      </c>
      <c r="F53" s="186">
        <v>924</v>
      </c>
      <c r="G53" s="179">
        <v>0</v>
      </c>
      <c r="H53" s="129" t="s">
        <v>1477</v>
      </c>
      <c r="I53" s="179">
        <v>0</v>
      </c>
      <c r="J53" s="194">
        <f t="shared" si="14"/>
        <v>0</v>
      </c>
      <c r="K53" s="194" t="s">
        <v>1420</v>
      </c>
      <c r="L53" s="182" t="s">
        <v>1387</v>
      </c>
      <c r="M53" s="193" t="s">
        <v>1388</v>
      </c>
      <c r="N53" s="150"/>
    </row>
    <row r="54" s="151" customFormat="1" ht="69" customHeight="1" spans="1:14">
      <c r="A54" s="177">
        <v>41</v>
      </c>
      <c r="B54" s="178" t="s">
        <v>1478</v>
      </c>
      <c r="C54" s="185">
        <v>15578</v>
      </c>
      <c r="D54" s="179">
        <v>0</v>
      </c>
      <c r="E54" s="178" t="s">
        <v>1472</v>
      </c>
      <c r="F54" s="186">
        <v>1246</v>
      </c>
      <c r="G54" s="179">
        <v>0</v>
      </c>
      <c r="H54" s="129" t="s">
        <v>1477</v>
      </c>
      <c r="I54" s="179">
        <v>0</v>
      </c>
      <c r="J54" s="194">
        <f t="shared" si="14"/>
        <v>0</v>
      </c>
      <c r="K54" s="194" t="s">
        <v>1420</v>
      </c>
      <c r="L54" s="182" t="s">
        <v>1387</v>
      </c>
      <c r="M54" s="193" t="s">
        <v>1388</v>
      </c>
      <c r="N54" s="150"/>
    </row>
    <row r="55" s="151" customFormat="1" ht="78" customHeight="1" spans="1:14">
      <c r="A55" s="177">
        <v>42</v>
      </c>
      <c r="B55" s="178" t="s">
        <v>1479</v>
      </c>
      <c r="C55" s="185">
        <v>11829</v>
      </c>
      <c r="D55" s="179">
        <v>0</v>
      </c>
      <c r="E55" s="178" t="s">
        <v>1472</v>
      </c>
      <c r="F55" s="186">
        <v>946</v>
      </c>
      <c r="G55" s="179">
        <v>0</v>
      </c>
      <c r="H55" s="129" t="s">
        <v>1475</v>
      </c>
      <c r="I55" s="179">
        <v>0</v>
      </c>
      <c r="J55" s="194">
        <f t="shared" si="14"/>
        <v>0</v>
      </c>
      <c r="K55" s="194" t="s">
        <v>1420</v>
      </c>
      <c r="L55" s="182" t="s">
        <v>1387</v>
      </c>
      <c r="M55" s="193" t="s">
        <v>1388</v>
      </c>
      <c r="N55" s="150"/>
    </row>
    <row r="56" s="151" customFormat="1" ht="70" customHeight="1" spans="1:14">
      <c r="A56" s="177">
        <v>43</v>
      </c>
      <c r="B56" s="178" t="s">
        <v>1480</v>
      </c>
      <c r="C56" s="185">
        <v>15407</v>
      </c>
      <c r="D56" s="179">
        <v>0</v>
      </c>
      <c r="E56" s="178" t="s">
        <v>1472</v>
      </c>
      <c r="F56" s="186">
        <v>1233</v>
      </c>
      <c r="G56" s="179">
        <v>0</v>
      </c>
      <c r="H56" s="129" t="s">
        <v>1473</v>
      </c>
      <c r="I56" s="179">
        <v>0</v>
      </c>
      <c r="J56" s="194">
        <f t="shared" si="14"/>
        <v>0</v>
      </c>
      <c r="K56" s="194" t="s">
        <v>1420</v>
      </c>
      <c r="L56" s="182" t="s">
        <v>1387</v>
      </c>
      <c r="M56" s="193" t="s">
        <v>1388</v>
      </c>
      <c r="N56" s="150"/>
    </row>
    <row r="57" s="151" customFormat="1" ht="30" customHeight="1" spans="1:14">
      <c r="A57" s="175" t="s">
        <v>1481</v>
      </c>
      <c r="B57" s="176"/>
      <c r="C57" s="172">
        <f>C58+C72+C81</f>
        <v>3275897.89</v>
      </c>
      <c r="D57" s="172">
        <f t="shared" ref="D57:I57" si="15">D58+D72+D81</f>
        <v>1381247</v>
      </c>
      <c r="E57" s="172"/>
      <c r="F57" s="172">
        <f t="shared" si="15"/>
        <v>393781</v>
      </c>
      <c r="G57" s="172">
        <f t="shared" si="15"/>
        <v>93684</v>
      </c>
      <c r="H57" s="172"/>
      <c r="I57" s="172">
        <f t="shared" si="15"/>
        <v>193030</v>
      </c>
      <c r="J57" s="192">
        <f t="shared" si="14"/>
        <v>0.490196327400255</v>
      </c>
      <c r="K57" s="192">
        <f>I57/G57</f>
        <v>2.06043721446565</v>
      </c>
      <c r="L57" s="171"/>
      <c r="M57" s="195"/>
      <c r="N57" s="150"/>
    </row>
    <row r="58" s="153" customFormat="1" ht="30" customHeight="1" spans="1:14">
      <c r="A58" s="170" t="s">
        <v>1482</v>
      </c>
      <c r="B58" s="171"/>
      <c r="C58" s="172">
        <f>SUM(C59:C71)</f>
        <v>1132106.64</v>
      </c>
      <c r="D58" s="172">
        <f t="shared" ref="D58:I58" si="16">SUM(D59:D71)</f>
        <v>1007678</v>
      </c>
      <c r="E58" s="172"/>
      <c r="F58" s="172">
        <f t="shared" si="16"/>
        <v>114512</v>
      </c>
      <c r="G58" s="172">
        <f t="shared" si="16"/>
        <v>59764</v>
      </c>
      <c r="H58" s="172"/>
      <c r="I58" s="172">
        <f t="shared" si="16"/>
        <v>83523</v>
      </c>
      <c r="J58" s="192">
        <f t="shared" si="14"/>
        <v>0.729382073494481</v>
      </c>
      <c r="K58" s="192">
        <f>I58/G58</f>
        <v>1.39754701827187</v>
      </c>
      <c r="L58" s="171"/>
      <c r="M58" s="195"/>
      <c r="N58" s="150"/>
    </row>
    <row r="59" s="153" customFormat="1" ht="69" customHeight="1" spans="1:14">
      <c r="A59" s="177">
        <v>44</v>
      </c>
      <c r="B59" s="178" t="s">
        <v>1483</v>
      </c>
      <c r="C59" s="179">
        <f>'77个辖区市重点项目'!I14</f>
        <v>7307</v>
      </c>
      <c r="D59" s="179">
        <f>'77个辖区市重点项目'!Q14</f>
        <v>0</v>
      </c>
      <c r="E59" s="178" t="s">
        <v>1484</v>
      </c>
      <c r="F59" s="180">
        <f>'77个辖区市重点项目'!M14</f>
        <v>4000</v>
      </c>
      <c r="G59" s="179">
        <f>'77个辖区市重点项目'!R14</f>
        <v>2800</v>
      </c>
      <c r="H59" s="129" t="str">
        <f>'77个辖区市重点项目'!Y14</f>
        <v>完成地下室底板浇筑，墙柱钢筋完成80%。</v>
      </c>
      <c r="I59" s="179">
        <f>'77个辖区市重点项目'!S14</f>
        <v>2988</v>
      </c>
      <c r="J59" s="194">
        <f t="shared" si="14"/>
        <v>0.747</v>
      </c>
      <c r="K59" s="194">
        <f>I59/G59</f>
        <v>1.06714285714286</v>
      </c>
      <c r="L59" s="182" t="s">
        <v>1403</v>
      </c>
      <c r="M59" s="193" t="s">
        <v>1404</v>
      </c>
      <c r="N59" s="150"/>
    </row>
    <row r="60" s="153" customFormat="1" ht="63" customHeight="1" spans="1:14">
      <c r="A60" s="177">
        <v>45</v>
      </c>
      <c r="B60" s="178" t="s">
        <v>1485</v>
      </c>
      <c r="C60" s="179">
        <f>'77个辖区市重点项目'!I12</f>
        <v>398005</v>
      </c>
      <c r="D60" s="179">
        <f>'77个辖区市重点项目'!Q12</f>
        <v>362412</v>
      </c>
      <c r="E60" s="178" t="s">
        <v>1486</v>
      </c>
      <c r="F60" s="180">
        <f>'77个辖区市重点项目'!M12</f>
        <v>10000</v>
      </c>
      <c r="G60" s="179">
        <f>'77个辖区市重点项目'!R12</f>
        <v>7000</v>
      </c>
      <c r="H60" s="129" t="str">
        <f>'77个辖区市重点项目'!Y12</f>
        <v>项目已竣工并交付。</v>
      </c>
      <c r="I60" s="179">
        <f>'77个辖区市重点项目'!S12</f>
        <v>15000</v>
      </c>
      <c r="J60" s="194">
        <f t="shared" si="14"/>
        <v>1.5</v>
      </c>
      <c r="K60" s="194">
        <f>I60/G60</f>
        <v>2.14285714285714</v>
      </c>
      <c r="L60" s="182" t="s">
        <v>1387</v>
      </c>
      <c r="M60" s="193" t="s">
        <v>1388</v>
      </c>
      <c r="N60" s="150"/>
    </row>
    <row r="61" s="153" customFormat="1" ht="63" customHeight="1" spans="1:14">
      <c r="A61" s="177">
        <v>46</v>
      </c>
      <c r="B61" s="178" t="s">
        <v>1487</v>
      </c>
      <c r="C61" s="179">
        <f>'77个辖区市重点项目'!I10</f>
        <v>213394</v>
      </c>
      <c r="D61" s="179">
        <f>'77个辖区市重点项目'!Q10</f>
        <v>286011</v>
      </c>
      <c r="E61" s="178" t="s">
        <v>1488</v>
      </c>
      <c r="F61" s="180">
        <f>'77个辖区市重点项目'!M10</f>
        <v>20000</v>
      </c>
      <c r="G61" s="179">
        <f>'77个辖区市重点项目'!R10</f>
        <v>7300</v>
      </c>
      <c r="H61" s="129" t="str">
        <f>'77个辖区市重点项目'!Y10</f>
        <v>景观完成60%。</v>
      </c>
      <c r="I61" s="179">
        <f>'77个辖区市重点项目'!S10</f>
        <v>7300</v>
      </c>
      <c r="J61" s="194">
        <f t="shared" si="14"/>
        <v>0.365</v>
      </c>
      <c r="K61" s="194">
        <f>I61/G61</f>
        <v>1</v>
      </c>
      <c r="L61" s="182" t="s">
        <v>1387</v>
      </c>
      <c r="M61" s="193" t="s">
        <v>1388</v>
      </c>
      <c r="N61" s="150"/>
    </row>
    <row r="62" s="153" customFormat="1" ht="74" customHeight="1" spans="1:14">
      <c r="A62" s="177">
        <v>47</v>
      </c>
      <c r="B62" s="178" t="s">
        <v>1489</v>
      </c>
      <c r="C62" s="179">
        <f>'77个辖区市重点项目'!I15</f>
        <v>320654</v>
      </c>
      <c r="D62" s="179">
        <f>'77个辖区市重点项目'!Q15</f>
        <v>261189</v>
      </c>
      <c r="E62" s="178" t="s">
        <v>1490</v>
      </c>
      <c r="F62" s="180">
        <f>'77个辖区市重点项目'!M15</f>
        <v>34500</v>
      </c>
      <c r="G62" s="179">
        <f>'77个辖区市重点项目'!R15</f>
        <v>13400</v>
      </c>
      <c r="H62" s="129" t="str">
        <f>'77个辖区市重点项目'!Y15</f>
        <v>外墙涂料施工45%；公共区域装修完成75%；室外及景观工程施工完成30%。</v>
      </c>
      <c r="I62" s="179">
        <f>'77个辖区市重点项目'!S15</f>
        <v>19700</v>
      </c>
      <c r="J62" s="194">
        <f t="shared" ref="J62:J73" si="17">I62/F62</f>
        <v>0.571014492753623</v>
      </c>
      <c r="K62" s="194">
        <f t="shared" ref="K62:K73" si="18">I62/G62</f>
        <v>1.47014925373134</v>
      </c>
      <c r="L62" s="182" t="s">
        <v>1387</v>
      </c>
      <c r="M62" s="193" t="s">
        <v>1388</v>
      </c>
      <c r="N62" s="150"/>
    </row>
    <row r="63" s="153" customFormat="1" ht="61" customHeight="1" spans="1:14">
      <c r="A63" s="177">
        <v>48</v>
      </c>
      <c r="B63" s="178" t="s">
        <v>1491</v>
      </c>
      <c r="C63" s="179">
        <f>'77个辖区市重点项目'!I16</f>
        <v>92763</v>
      </c>
      <c r="D63" s="179">
        <f>'77个辖区市重点项目'!Q16</f>
        <v>49000</v>
      </c>
      <c r="E63" s="178" t="s">
        <v>1492</v>
      </c>
      <c r="F63" s="180">
        <f>'77个辖区市重点项目'!M16</f>
        <v>29000</v>
      </c>
      <c r="G63" s="179">
        <f>'77个辖区市重点项目'!R16</f>
        <v>19200</v>
      </c>
      <c r="H63" s="129" t="str">
        <f>'77个辖区市重点项目'!Y16</f>
        <v>室内精装修、正式用电工程，室外工程施工。</v>
      </c>
      <c r="I63" s="179">
        <f>'77个辖区市重点项目'!S16</f>
        <v>28350</v>
      </c>
      <c r="J63" s="194">
        <f t="shared" si="17"/>
        <v>0.977586206896552</v>
      </c>
      <c r="K63" s="194">
        <f t="shared" si="18"/>
        <v>1.4765625</v>
      </c>
      <c r="L63" s="182" t="s">
        <v>1387</v>
      </c>
      <c r="M63" s="193" t="s">
        <v>1388</v>
      </c>
      <c r="N63" s="150"/>
    </row>
    <row r="64" s="153" customFormat="1" ht="82" customHeight="1" spans="1:14">
      <c r="A64" s="177">
        <v>49</v>
      </c>
      <c r="B64" s="129" t="s">
        <v>1493</v>
      </c>
      <c r="C64" s="179">
        <f>'77个辖区市重点项目'!I19</f>
        <v>22721</v>
      </c>
      <c r="D64" s="179">
        <f>'77个辖区市重点项目'!Q19</f>
        <v>16070</v>
      </c>
      <c r="E64" s="178" t="s">
        <v>1494</v>
      </c>
      <c r="F64" s="180">
        <f>'77个辖区市重点项目'!M19</f>
        <v>4200</v>
      </c>
      <c r="G64" s="179">
        <f>'77个辖区市重点项目'!R19</f>
        <v>1771</v>
      </c>
      <c r="H64" s="129" t="str">
        <f>'77个辖区市重点项目'!Y19</f>
        <v>外立面初装修完成8层、室内初装修完成8层，机电安装完成30%。</v>
      </c>
      <c r="I64" s="179">
        <f>'77个辖区市重点项目'!S19</f>
        <v>1856</v>
      </c>
      <c r="J64" s="194">
        <f t="shared" si="17"/>
        <v>0.441904761904762</v>
      </c>
      <c r="K64" s="194">
        <f t="shared" si="18"/>
        <v>1.04799548277809</v>
      </c>
      <c r="L64" s="182" t="s">
        <v>1387</v>
      </c>
      <c r="M64" s="193" t="s">
        <v>1388</v>
      </c>
      <c r="N64" s="150"/>
    </row>
    <row r="65" s="153" customFormat="1" ht="72" customHeight="1" spans="1:14">
      <c r="A65" s="177">
        <v>50</v>
      </c>
      <c r="B65" s="129" t="s">
        <v>1495</v>
      </c>
      <c r="C65" s="179">
        <f>'77个辖区市重点项目'!I18</f>
        <v>21008</v>
      </c>
      <c r="D65" s="179">
        <f>'77个辖区市重点项目'!Q18</f>
        <v>13000</v>
      </c>
      <c r="E65" s="178" t="s">
        <v>1490</v>
      </c>
      <c r="F65" s="180">
        <f>'77个辖区市重点项目'!M18</f>
        <v>1600</v>
      </c>
      <c r="G65" s="179">
        <f>'77个辖区市重点项目'!R18</f>
        <v>1300</v>
      </c>
      <c r="H65" s="129" t="str">
        <f>'77个辖区市重点项目'!Y18</f>
        <v>室内装饰装修、正式用电施工、室外工程施工。</v>
      </c>
      <c r="I65" s="179">
        <f>'77个辖区市重点项目'!S18</f>
        <v>1307</v>
      </c>
      <c r="J65" s="194">
        <f t="shared" si="17"/>
        <v>0.816875</v>
      </c>
      <c r="K65" s="194">
        <f t="shared" si="18"/>
        <v>1.00538461538462</v>
      </c>
      <c r="L65" s="182" t="s">
        <v>1372</v>
      </c>
      <c r="M65" s="193" t="s">
        <v>1373</v>
      </c>
      <c r="N65" s="150"/>
    </row>
    <row r="66" s="153" customFormat="1" ht="160" customHeight="1" spans="1:14">
      <c r="A66" s="177">
        <v>51</v>
      </c>
      <c r="B66" s="129" t="s">
        <v>1496</v>
      </c>
      <c r="C66" s="179">
        <f>'77个辖区市重点项目'!I17</f>
        <v>19675</v>
      </c>
      <c r="D66" s="179">
        <f>'77个辖区市重点项目'!Q17</f>
        <v>10107</v>
      </c>
      <c r="E66" s="178" t="s">
        <v>1490</v>
      </c>
      <c r="F66" s="180">
        <f>'77个辖区市重点项目'!M17</f>
        <v>2745</v>
      </c>
      <c r="G66" s="179">
        <f>'77个辖区市重点项目'!R17</f>
        <v>1700</v>
      </c>
      <c r="H66" s="129" t="str">
        <f>'77个辖区市重点项目'!Y17</f>
        <v>1.地下室地坪完成60%。
2.幼儿园地墙砖完成70%，阳台栏杆完成80%，楼梯栏杆完成75%，吊顶面层完成70%。
3.综合服务中心内墙抹灰完成95%；外墙抹灰完成80%，幕墙骨架完成80%，铝单板安装完成40%，窗框安装完成50%。</v>
      </c>
      <c r="I66" s="179">
        <f>'77个辖区市重点项目'!S17</f>
        <v>1700</v>
      </c>
      <c r="J66" s="194">
        <f t="shared" si="17"/>
        <v>0.619307832422586</v>
      </c>
      <c r="K66" s="194">
        <f t="shared" si="18"/>
        <v>1</v>
      </c>
      <c r="L66" s="182" t="s">
        <v>1411</v>
      </c>
      <c r="M66" s="193" t="s">
        <v>1388</v>
      </c>
      <c r="N66" s="150"/>
    </row>
    <row r="67" s="153" customFormat="1" ht="78" customHeight="1" spans="1:14">
      <c r="A67" s="177">
        <v>52</v>
      </c>
      <c r="B67" s="129" t="s">
        <v>1497</v>
      </c>
      <c r="C67" s="179">
        <v>3775.22</v>
      </c>
      <c r="D67" s="179">
        <v>1928</v>
      </c>
      <c r="E67" s="178" t="s">
        <v>1490</v>
      </c>
      <c r="F67" s="180">
        <v>1000</v>
      </c>
      <c r="G67" s="179">
        <f>618+78</f>
        <v>696</v>
      </c>
      <c r="H67" s="129" t="s">
        <v>1498</v>
      </c>
      <c r="I67" s="179">
        <f>618+100</f>
        <v>718</v>
      </c>
      <c r="J67" s="194">
        <f t="shared" si="17"/>
        <v>0.718</v>
      </c>
      <c r="K67" s="194">
        <f t="shared" si="18"/>
        <v>1.0316091954023</v>
      </c>
      <c r="L67" s="182" t="s">
        <v>1387</v>
      </c>
      <c r="M67" s="193" t="s">
        <v>1388</v>
      </c>
      <c r="N67" s="150"/>
    </row>
    <row r="68" s="153" customFormat="1" ht="52" customHeight="1" spans="1:14">
      <c r="A68" s="177">
        <v>53</v>
      </c>
      <c r="B68" s="129" t="s">
        <v>1499</v>
      </c>
      <c r="C68" s="130">
        <v>3522.63</v>
      </c>
      <c r="D68" s="179">
        <v>1745</v>
      </c>
      <c r="E68" s="178" t="s">
        <v>1490</v>
      </c>
      <c r="F68" s="186">
        <v>1000</v>
      </c>
      <c r="G68" s="179">
        <f>370+100</f>
        <v>470</v>
      </c>
      <c r="H68" s="129" t="s">
        <v>1500</v>
      </c>
      <c r="I68" s="179">
        <f>370+100</f>
        <v>470</v>
      </c>
      <c r="J68" s="194">
        <f t="shared" si="17"/>
        <v>0.47</v>
      </c>
      <c r="K68" s="194">
        <f t="shared" si="18"/>
        <v>1</v>
      </c>
      <c r="L68" s="182" t="s">
        <v>1407</v>
      </c>
      <c r="M68" s="195" t="s">
        <v>1373</v>
      </c>
      <c r="N68" s="150"/>
    </row>
    <row r="69" s="153" customFormat="1" ht="55" customHeight="1" spans="1:14">
      <c r="A69" s="177">
        <v>54</v>
      </c>
      <c r="B69" s="129" t="s">
        <v>1501</v>
      </c>
      <c r="C69" s="179">
        <v>6740</v>
      </c>
      <c r="D69" s="179">
        <v>4076</v>
      </c>
      <c r="E69" s="178" t="s">
        <v>1490</v>
      </c>
      <c r="F69" s="180">
        <v>2190</v>
      </c>
      <c r="G69" s="179">
        <f>1200+300</f>
        <v>1500</v>
      </c>
      <c r="H69" s="129" t="s">
        <v>1502</v>
      </c>
      <c r="I69" s="179">
        <f>1200+300</f>
        <v>1500</v>
      </c>
      <c r="J69" s="194">
        <f t="shared" si="17"/>
        <v>0.684931506849315</v>
      </c>
      <c r="K69" s="194">
        <f t="shared" si="18"/>
        <v>1</v>
      </c>
      <c r="L69" s="182" t="s">
        <v>1407</v>
      </c>
      <c r="M69" s="195" t="s">
        <v>1373</v>
      </c>
      <c r="N69" s="150"/>
    </row>
    <row r="70" s="153" customFormat="1" ht="58" customHeight="1" spans="1:14">
      <c r="A70" s="177">
        <v>55</v>
      </c>
      <c r="B70" s="129" t="s">
        <v>1503</v>
      </c>
      <c r="C70" s="183">
        <v>4074.79</v>
      </c>
      <c r="D70" s="179">
        <v>0</v>
      </c>
      <c r="E70" s="178" t="s">
        <v>1504</v>
      </c>
      <c r="F70" s="183">
        <v>1950</v>
      </c>
      <c r="G70" s="179">
        <f>200+100</f>
        <v>300</v>
      </c>
      <c r="H70" s="129" t="s">
        <v>1505</v>
      </c>
      <c r="I70" s="179">
        <f>207+100</f>
        <v>307</v>
      </c>
      <c r="J70" s="194">
        <f t="shared" si="17"/>
        <v>0.157435897435897</v>
      </c>
      <c r="K70" s="194">
        <f t="shared" si="18"/>
        <v>1.02333333333333</v>
      </c>
      <c r="L70" s="182" t="s">
        <v>1407</v>
      </c>
      <c r="M70" s="195" t="s">
        <v>1373</v>
      </c>
      <c r="N70" s="150"/>
    </row>
    <row r="71" s="153" customFormat="1" ht="69" customHeight="1" spans="1:14">
      <c r="A71" s="177">
        <v>56</v>
      </c>
      <c r="B71" s="129" t="s">
        <v>1506</v>
      </c>
      <c r="C71" s="183">
        <v>18467</v>
      </c>
      <c r="D71" s="179">
        <v>2140</v>
      </c>
      <c r="E71" s="178" t="s">
        <v>1490</v>
      </c>
      <c r="F71" s="183">
        <v>2327</v>
      </c>
      <c r="G71" s="179">
        <v>2327</v>
      </c>
      <c r="H71" s="129" t="s">
        <v>1507</v>
      </c>
      <c r="I71" s="179">
        <f>1800+527</f>
        <v>2327</v>
      </c>
      <c r="J71" s="194">
        <f t="shared" si="17"/>
        <v>1</v>
      </c>
      <c r="K71" s="194">
        <f t="shared" si="18"/>
        <v>1</v>
      </c>
      <c r="L71" s="182" t="s">
        <v>1411</v>
      </c>
      <c r="M71" s="193" t="s">
        <v>1388</v>
      </c>
      <c r="N71" s="150"/>
    </row>
    <row r="72" s="153" customFormat="1" ht="37" customHeight="1" spans="1:14">
      <c r="A72" s="170" t="s">
        <v>1508</v>
      </c>
      <c r="B72" s="171"/>
      <c r="C72" s="172">
        <f>SUM(C73:C80)</f>
        <v>974430.25</v>
      </c>
      <c r="D72" s="172">
        <f t="shared" ref="D72:I72" si="19">SUM(D73:D80)</f>
        <v>373569</v>
      </c>
      <c r="E72" s="172"/>
      <c r="F72" s="172">
        <f t="shared" si="19"/>
        <v>118769</v>
      </c>
      <c r="G72" s="172">
        <f t="shared" si="19"/>
        <v>33920</v>
      </c>
      <c r="H72" s="172"/>
      <c r="I72" s="172">
        <f t="shared" si="19"/>
        <v>109507</v>
      </c>
      <c r="J72" s="192">
        <f t="shared" si="17"/>
        <v>0.922016687856259</v>
      </c>
      <c r="K72" s="192">
        <f t="shared" si="18"/>
        <v>3.22839033018868</v>
      </c>
      <c r="L72" s="182"/>
      <c r="M72" s="195"/>
      <c r="N72" s="150"/>
    </row>
    <row r="73" s="153" customFormat="1" ht="78" customHeight="1" spans="1:14">
      <c r="A73" s="177">
        <v>57</v>
      </c>
      <c r="B73" s="178" t="s">
        <v>1509</v>
      </c>
      <c r="C73" s="179">
        <f>'77个辖区市重点项目'!I11</f>
        <v>533998</v>
      </c>
      <c r="D73" s="179">
        <f>'77个辖区市重点项目'!Q11</f>
        <v>183527</v>
      </c>
      <c r="E73" s="178" t="s">
        <v>1382</v>
      </c>
      <c r="F73" s="180">
        <f>'77个辖区市重点项目'!M11</f>
        <v>68000</v>
      </c>
      <c r="G73" s="179">
        <f>'77个辖区市重点项目'!R11</f>
        <v>26000</v>
      </c>
      <c r="H73" s="129" t="str">
        <f>'77个辖区市重点项目'!Y11</f>
        <v>1#、2#、10#、11#楼封顶；3#、5#、6#、7#、8#、9#主体完成95%；砌体完成75%。</v>
      </c>
      <c r="I73" s="179">
        <f>'77个辖区市重点项目'!S11</f>
        <v>97500</v>
      </c>
      <c r="J73" s="194">
        <f t="shared" si="17"/>
        <v>1.43382352941176</v>
      </c>
      <c r="K73" s="194">
        <f t="shared" si="18"/>
        <v>3.75</v>
      </c>
      <c r="L73" s="182" t="s">
        <v>1387</v>
      </c>
      <c r="M73" s="193" t="s">
        <v>1388</v>
      </c>
      <c r="N73" s="150"/>
    </row>
    <row r="74" s="153" customFormat="1" ht="57" customHeight="1" spans="1:14">
      <c r="A74" s="177">
        <v>58</v>
      </c>
      <c r="B74" s="178" t="s">
        <v>1510</v>
      </c>
      <c r="C74" s="179">
        <f>'77个辖区市重点项目'!I13</f>
        <v>98603</v>
      </c>
      <c r="D74" s="179">
        <f>'77个辖区市重点项目'!Q13</f>
        <v>33680</v>
      </c>
      <c r="E74" s="178" t="s">
        <v>1511</v>
      </c>
      <c r="F74" s="180">
        <f>'77个辖区市重点项目'!M13</f>
        <v>9000</v>
      </c>
      <c r="G74" s="179">
        <f>'77个辖区市重点项目'!R13</f>
        <v>0</v>
      </c>
      <c r="H74" s="129" t="str">
        <f>'77个辖区市重点项目'!Y13</f>
        <v>工程旋挖桩基开始施工。</v>
      </c>
      <c r="I74" s="179">
        <f>'77个辖区市重点项目'!S13</f>
        <v>250</v>
      </c>
      <c r="J74" s="194">
        <f t="shared" ref="J74:J84" si="20">I74/F74</f>
        <v>0.0277777777777778</v>
      </c>
      <c r="K74" s="194" t="s">
        <v>1420</v>
      </c>
      <c r="L74" s="182" t="s">
        <v>1387</v>
      </c>
      <c r="M74" s="193" t="s">
        <v>1388</v>
      </c>
      <c r="N74" s="150"/>
    </row>
    <row r="75" s="153" customFormat="1" ht="58" customHeight="1" spans="1:14">
      <c r="A75" s="177">
        <v>59</v>
      </c>
      <c r="B75" s="178" t="s">
        <v>1512</v>
      </c>
      <c r="C75" s="179">
        <f>'77个辖区市重点项目'!I20</f>
        <v>180152</v>
      </c>
      <c r="D75" s="179">
        <f>'77个辖区市重点项目'!Q20</f>
        <v>144815</v>
      </c>
      <c r="E75" s="178" t="s">
        <v>1513</v>
      </c>
      <c r="F75" s="180">
        <f>'77个辖区市重点项目'!M20</f>
        <v>10000</v>
      </c>
      <c r="G75" s="179">
        <f>'77个辖区市重点项目'!R20</f>
        <v>1700</v>
      </c>
      <c r="H75" s="129" t="str">
        <f>'77个辖区市重点项目'!Y20</f>
        <v>砌体施工完成。</v>
      </c>
      <c r="I75" s="179">
        <f>'77个辖区市重点项目'!S20</f>
        <v>3001</v>
      </c>
      <c r="J75" s="194">
        <f t="shared" si="20"/>
        <v>0.3001</v>
      </c>
      <c r="K75" s="194">
        <f t="shared" ref="K74:K80" si="21">I75/G75</f>
        <v>1.76529411764706</v>
      </c>
      <c r="L75" s="182" t="s">
        <v>1514</v>
      </c>
      <c r="M75" s="193" t="s">
        <v>1515</v>
      </c>
      <c r="N75" s="150"/>
    </row>
    <row r="76" s="153" customFormat="1" ht="60" customHeight="1" spans="1:14">
      <c r="A76" s="177">
        <v>60</v>
      </c>
      <c r="B76" s="178" t="s">
        <v>1516</v>
      </c>
      <c r="C76" s="179">
        <f>'77个辖区市重点项目'!I21</f>
        <v>15586</v>
      </c>
      <c r="D76" s="179">
        <f>'77个辖区市重点项目'!Q21</f>
        <v>2408</v>
      </c>
      <c r="E76" s="178" t="s">
        <v>1513</v>
      </c>
      <c r="F76" s="180">
        <f>'77个辖区市重点项目'!M21</f>
        <v>4000</v>
      </c>
      <c r="G76" s="179">
        <f>'77个辖区市重点项目'!R21</f>
        <v>1300</v>
      </c>
      <c r="H76" s="129" t="str">
        <f>'77个辖区市重点项目'!Y21</f>
        <v>1#楼主体完成，2#楼主体结构完成，3#楼地下室结构施工中。</v>
      </c>
      <c r="I76" s="179">
        <f>'77个辖区市重点项目'!S21</f>
        <v>1636</v>
      </c>
      <c r="J76" s="194">
        <f t="shared" si="20"/>
        <v>0.409</v>
      </c>
      <c r="K76" s="194">
        <f t="shared" si="21"/>
        <v>1.25846153846154</v>
      </c>
      <c r="L76" s="182" t="s">
        <v>1514</v>
      </c>
      <c r="M76" s="193" t="s">
        <v>1515</v>
      </c>
      <c r="N76" s="150"/>
    </row>
    <row r="77" s="153" customFormat="1" ht="63" customHeight="1" spans="1:14">
      <c r="A77" s="177">
        <v>61</v>
      </c>
      <c r="B77" s="178" t="s">
        <v>1517</v>
      </c>
      <c r="C77" s="179">
        <f>'77个辖区市重点项目'!I22</f>
        <v>12798</v>
      </c>
      <c r="D77" s="179">
        <f>'77个辖区市重点项目'!Q22</f>
        <v>4312</v>
      </c>
      <c r="E77" s="178" t="s">
        <v>1518</v>
      </c>
      <c r="F77" s="180">
        <f>'77个辖区市重点项目'!M22</f>
        <v>3500</v>
      </c>
      <c r="G77" s="179">
        <f>'77个辖区市重点项目'!R22</f>
        <v>1000</v>
      </c>
      <c r="H77" s="129" t="str">
        <f>'77个辖区市重点项目'!Y22</f>
        <v>主体结构九层梁板内支撑架搭设。</v>
      </c>
      <c r="I77" s="179">
        <f>'77个辖区市重点项目'!S22</f>
        <v>1987</v>
      </c>
      <c r="J77" s="194">
        <f t="shared" si="20"/>
        <v>0.567714285714286</v>
      </c>
      <c r="K77" s="194">
        <f t="shared" si="21"/>
        <v>1.987</v>
      </c>
      <c r="L77" s="182" t="s">
        <v>1372</v>
      </c>
      <c r="M77" s="193" t="s">
        <v>1373</v>
      </c>
      <c r="N77" s="150"/>
    </row>
    <row r="78" s="153" customFormat="1" ht="63" customHeight="1" spans="1:14">
      <c r="A78" s="177">
        <v>62</v>
      </c>
      <c r="B78" s="178" t="s">
        <v>1519</v>
      </c>
      <c r="C78" s="179">
        <v>18347</v>
      </c>
      <c r="D78" s="179">
        <v>0</v>
      </c>
      <c r="E78" s="178" t="s">
        <v>1520</v>
      </c>
      <c r="F78" s="180">
        <v>5000</v>
      </c>
      <c r="G78" s="179">
        <f>765+240</f>
        <v>1005</v>
      </c>
      <c r="H78" s="129" t="s">
        <v>1521</v>
      </c>
      <c r="I78" s="179">
        <f>875+240</f>
        <v>1115</v>
      </c>
      <c r="J78" s="194">
        <f t="shared" si="20"/>
        <v>0.223</v>
      </c>
      <c r="K78" s="194">
        <f t="shared" si="21"/>
        <v>1.10945273631841</v>
      </c>
      <c r="L78" s="182" t="s">
        <v>1514</v>
      </c>
      <c r="M78" s="193" t="s">
        <v>1515</v>
      </c>
      <c r="N78" s="150"/>
    </row>
    <row r="79" s="153" customFormat="1" ht="122" customHeight="1" spans="1:14">
      <c r="A79" s="177">
        <v>63</v>
      </c>
      <c r="B79" s="178" t="s">
        <v>1522</v>
      </c>
      <c r="C79" s="179">
        <v>14626.25</v>
      </c>
      <c r="D79" s="179">
        <v>1628</v>
      </c>
      <c r="E79" s="178" t="s">
        <v>1523</v>
      </c>
      <c r="F79" s="180">
        <v>3000</v>
      </c>
      <c r="G79" s="179">
        <f>600+450</f>
        <v>1050</v>
      </c>
      <c r="H79" s="129" t="s">
        <v>1524</v>
      </c>
      <c r="I79" s="179">
        <f>1652+500</f>
        <v>2152</v>
      </c>
      <c r="J79" s="194">
        <f t="shared" si="20"/>
        <v>0.717333333333333</v>
      </c>
      <c r="K79" s="194">
        <f t="shared" si="21"/>
        <v>2.04952380952381</v>
      </c>
      <c r="L79" s="182" t="s">
        <v>1387</v>
      </c>
      <c r="M79" s="193" t="s">
        <v>1388</v>
      </c>
      <c r="N79" s="150"/>
    </row>
    <row r="80" s="153" customFormat="1" ht="119" customHeight="1" spans="1:14">
      <c r="A80" s="177">
        <v>64</v>
      </c>
      <c r="B80" s="178" t="s">
        <v>1525</v>
      </c>
      <c r="C80" s="179">
        <v>100320</v>
      </c>
      <c r="D80" s="179">
        <v>3199</v>
      </c>
      <c r="E80" s="178" t="s">
        <v>1526</v>
      </c>
      <c r="F80" s="180">
        <v>16269</v>
      </c>
      <c r="G80" s="179">
        <f>1216+649</f>
        <v>1865</v>
      </c>
      <c r="H80" s="129" t="s">
        <v>1527</v>
      </c>
      <c r="I80" s="179">
        <f>1217+649</f>
        <v>1866</v>
      </c>
      <c r="J80" s="194">
        <f t="shared" si="20"/>
        <v>0.114696662364005</v>
      </c>
      <c r="K80" s="194">
        <f t="shared" si="21"/>
        <v>1.00053619302949</v>
      </c>
      <c r="L80" s="182" t="s">
        <v>1387</v>
      </c>
      <c r="M80" s="193" t="s">
        <v>1388</v>
      </c>
      <c r="N80" s="150"/>
    </row>
    <row r="81" s="153" customFormat="1" ht="28" customHeight="1" spans="1:14">
      <c r="A81" s="170" t="s">
        <v>1528</v>
      </c>
      <c r="B81" s="171"/>
      <c r="C81" s="172">
        <f>SUM(C82:C84)</f>
        <v>1169361</v>
      </c>
      <c r="D81" s="172">
        <f t="shared" ref="D81:I81" si="22">SUM(D82:D84)</f>
        <v>0</v>
      </c>
      <c r="E81" s="172"/>
      <c r="F81" s="172">
        <f t="shared" si="22"/>
        <v>160500</v>
      </c>
      <c r="G81" s="172">
        <f t="shared" si="22"/>
        <v>0</v>
      </c>
      <c r="H81" s="172"/>
      <c r="I81" s="172">
        <f>SUM(I82:I84)</f>
        <v>0</v>
      </c>
      <c r="J81" s="192">
        <f t="shared" si="20"/>
        <v>0</v>
      </c>
      <c r="K81" s="192" t="s">
        <v>1420</v>
      </c>
      <c r="L81" s="182"/>
      <c r="M81" s="195"/>
      <c r="N81" s="150"/>
    </row>
    <row r="82" s="153" customFormat="1" ht="76" customHeight="1" spans="1:15">
      <c r="A82" s="177">
        <v>65</v>
      </c>
      <c r="B82" s="178" t="s">
        <v>1529</v>
      </c>
      <c r="C82" s="179">
        <f>'77个辖区市重点项目'!I46</f>
        <v>649293</v>
      </c>
      <c r="D82" s="179">
        <f>'77个辖区市重点项目'!Q46</f>
        <v>0</v>
      </c>
      <c r="E82" s="178" t="s">
        <v>1530</v>
      </c>
      <c r="F82" s="180">
        <f>'77个辖区市重点项目'!M46</f>
        <v>60200</v>
      </c>
      <c r="G82" s="179">
        <f>'77个辖区市重点项目'!R46</f>
        <v>0</v>
      </c>
      <c r="H82" s="129" t="str">
        <f>'77个辖区市重点项目'!Y46</f>
        <v>规划方案调整中。</v>
      </c>
      <c r="I82" s="179">
        <f>'77个辖区市重点项目'!S46</f>
        <v>0</v>
      </c>
      <c r="J82" s="194">
        <f t="shared" si="20"/>
        <v>0</v>
      </c>
      <c r="K82" s="194" t="s">
        <v>1420</v>
      </c>
      <c r="L82" s="182" t="s">
        <v>1387</v>
      </c>
      <c r="M82" s="193" t="s">
        <v>1388</v>
      </c>
      <c r="N82" s="150"/>
      <c r="O82" s="151"/>
    </row>
    <row r="83" s="153" customFormat="1" ht="73" customHeight="1" spans="1:14">
      <c r="A83" s="177">
        <v>66</v>
      </c>
      <c r="B83" s="178" t="s">
        <v>1531</v>
      </c>
      <c r="C83" s="179">
        <f>'77个辖区市重点项目'!I47</f>
        <v>484668</v>
      </c>
      <c r="D83" s="179">
        <f>'77个辖区市重点项目'!Q47</f>
        <v>0</v>
      </c>
      <c r="E83" s="178" t="s">
        <v>1532</v>
      </c>
      <c r="F83" s="180">
        <f>'77个辖区市重点项目'!M47</f>
        <v>100000</v>
      </c>
      <c r="G83" s="179">
        <f>'77个辖区市重点项目'!R47</f>
        <v>0</v>
      </c>
      <c r="H83" s="129" t="str">
        <f>'77个辖区市重点项目'!Y47</f>
        <v>进行设计方案确认。</v>
      </c>
      <c r="I83" s="179">
        <f>'77个辖区市重点项目'!S47</f>
        <v>0</v>
      </c>
      <c r="J83" s="194">
        <f t="shared" si="20"/>
        <v>0</v>
      </c>
      <c r="K83" s="194" t="s">
        <v>1420</v>
      </c>
      <c r="L83" s="182" t="s">
        <v>1387</v>
      </c>
      <c r="M83" s="193" t="s">
        <v>1388</v>
      </c>
      <c r="N83" s="150"/>
    </row>
    <row r="84" s="153" customFormat="1" ht="68" customHeight="1" spans="1:14">
      <c r="A84" s="177">
        <v>67</v>
      </c>
      <c r="B84" s="178" t="s">
        <v>1533</v>
      </c>
      <c r="C84" s="181">
        <v>35400</v>
      </c>
      <c r="D84" s="179">
        <v>0</v>
      </c>
      <c r="E84" s="178" t="s">
        <v>1456</v>
      </c>
      <c r="F84" s="181">
        <v>300</v>
      </c>
      <c r="G84" s="179">
        <v>0</v>
      </c>
      <c r="H84" s="129" t="s">
        <v>1534</v>
      </c>
      <c r="I84" s="179">
        <v>0</v>
      </c>
      <c r="J84" s="194">
        <f t="shared" si="20"/>
        <v>0</v>
      </c>
      <c r="K84" s="194" t="s">
        <v>1420</v>
      </c>
      <c r="L84" s="182" t="s">
        <v>1514</v>
      </c>
      <c r="M84" s="193" t="s">
        <v>1515</v>
      </c>
      <c r="N84" s="150"/>
    </row>
    <row r="85" s="150" customFormat="1" ht="43" customHeight="1" spans="1:13">
      <c r="A85" s="196" t="s">
        <v>1535</v>
      </c>
      <c r="B85" s="197"/>
      <c r="C85" s="198"/>
      <c r="D85" s="199"/>
      <c r="E85" s="200"/>
      <c r="F85" s="200"/>
      <c r="G85" s="198"/>
      <c r="H85" s="201"/>
      <c r="I85" s="198"/>
      <c r="J85" s="200"/>
      <c r="K85" s="200"/>
      <c r="L85" s="202"/>
      <c r="M85" s="203"/>
    </row>
  </sheetData>
  <autoFilter ref="A4:O85">
    <extLst/>
  </autoFilter>
  <mergeCells count="26">
    <mergeCell ref="A1:B1"/>
    <mergeCell ref="A2:M2"/>
    <mergeCell ref="A3:C3"/>
    <mergeCell ref="L3:M3"/>
    <mergeCell ref="E4:G4"/>
    <mergeCell ref="H4:I4"/>
    <mergeCell ref="J4:K4"/>
    <mergeCell ref="A6:B6"/>
    <mergeCell ref="A7:B7"/>
    <mergeCell ref="A8:B8"/>
    <mergeCell ref="A13:B13"/>
    <mergeCell ref="A26:B26"/>
    <mergeCell ref="A39:B39"/>
    <mergeCell ref="A40:B40"/>
    <mergeCell ref="A44:B44"/>
    <mergeCell ref="A57:B57"/>
    <mergeCell ref="A58:B58"/>
    <mergeCell ref="A72:B72"/>
    <mergeCell ref="A81:B81"/>
    <mergeCell ref="A85:M85"/>
    <mergeCell ref="A4:A5"/>
    <mergeCell ref="B4:B5"/>
    <mergeCell ref="C4:C5"/>
    <mergeCell ref="D4:D5"/>
    <mergeCell ref="L4:L5"/>
    <mergeCell ref="M4:M5"/>
  </mergeCells>
  <printOptions horizontalCentered="1"/>
  <pageMargins left="0.357638888888889" right="0.357638888888889" top="0.802777777777778" bottom="0.802777777777778" header="0.5" footer="0.5"/>
  <pageSetup paperSize="9" scale="98" firstPageNumber="5" fitToHeight="0" orientation="landscape" useFirstPageNumber="1" horizontalDpi="600"/>
  <headerFooter>
    <oddFooter>&amp;C&amp;"Times New Roman"&amp;14- &amp;P -</oddFooter>
  </headerFooter>
  <rowBreaks count="11" manualBreakCount="11">
    <brk id="17" max="12" man="1"/>
    <brk id="41" max="12" man="1"/>
    <brk id="46" max="12" man="1"/>
    <brk id="52" max="12" man="1"/>
    <brk id="59" max="12" man="1"/>
    <brk id="70" max="12" man="1"/>
    <brk id="85" max="16383" man="1"/>
    <brk id="85" max="16383" man="1"/>
    <brk id="85" max="16383" man="1"/>
    <brk id="85" max="16383" man="1"/>
    <brk id="8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3"/>
  <sheetViews>
    <sheetView view="pageBreakPreview" zoomScaleNormal="100" zoomScaleSheetLayoutView="100" topLeftCell="A49" workbookViewId="0">
      <selection activeCell="J22" sqref="J22:J25"/>
    </sheetView>
  </sheetViews>
  <sheetFormatPr defaultColWidth="9" defaultRowHeight="14.25"/>
  <cols>
    <col min="1" max="1" width="4.375" style="92" customWidth="1"/>
    <col min="2" max="2" width="15.75" style="115" customWidth="1"/>
    <col min="3" max="3" width="10.375" style="116"/>
    <col min="4" max="4" width="21.125" style="115" customWidth="1"/>
    <col min="5" max="5" width="8.75" style="116" customWidth="1"/>
    <col min="6" max="6" width="9.375" style="116"/>
    <col min="7" max="7" width="30" style="115" customWidth="1"/>
    <col min="8" max="8" width="8.625" style="116" customWidth="1"/>
    <col min="9" max="9" width="10.125" style="117" customWidth="1"/>
    <col min="10" max="10" width="8" style="117" customWidth="1"/>
    <col min="11" max="11" width="8.625" style="92" customWidth="1"/>
    <col min="12" max="16384" width="9" style="92"/>
  </cols>
  <sheetData>
    <row r="1" ht="30" customHeight="1" spans="1:11">
      <c r="A1" s="93" t="s">
        <v>1536</v>
      </c>
      <c r="B1" s="93"/>
      <c r="C1" s="118"/>
      <c r="D1" s="93"/>
      <c r="E1" s="118"/>
      <c r="F1" s="118"/>
      <c r="G1" s="93"/>
      <c r="H1" s="118"/>
      <c r="I1" s="139"/>
      <c r="J1" s="139"/>
      <c r="K1" s="93"/>
    </row>
    <row r="2" ht="27" customHeight="1" spans="1:11">
      <c r="A2" s="94" t="s">
        <v>1537</v>
      </c>
      <c r="B2" s="119"/>
      <c r="C2" s="120"/>
      <c r="D2" s="119"/>
      <c r="E2" s="120"/>
      <c r="F2" s="120"/>
      <c r="G2" s="119"/>
      <c r="H2" s="120"/>
      <c r="I2" s="140"/>
      <c r="J2" s="140"/>
      <c r="K2" s="94"/>
    </row>
    <row r="3" ht="23" customHeight="1" spans="1:11">
      <c r="A3" s="121" t="s">
        <v>1538</v>
      </c>
      <c r="B3" s="121"/>
      <c r="C3" s="122"/>
      <c r="D3" s="121"/>
      <c r="E3" s="122"/>
      <c r="F3" s="122"/>
      <c r="G3" s="121"/>
      <c r="H3" s="122"/>
      <c r="I3" s="141"/>
      <c r="J3" s="141"/>
      <c r="K3" s="121"/>
    </row>
    <row r="4" s="113" customFormat="1" ht="30" customHeight="1" spans="1:11">
      <c r="A4" s="123" t="s">
        <v>1</v>
      </c>
      <c r="B4" s="124" t="s">
        <v>2</v>
      </c>
      <c r="C4" s="125" t="s">
        <v>1351</v>
      </c>
      <c r="D4" s="124" t="s">
        <v>1353</v>
      </c>
      <c r="E4" s="125"/>
      <c r="F4" s="125"/>
      <c r="G4" s="124" t="s">
        <v>1354</v>
      </c>
      <c r="H4" s="125"/>
      <c r="I4" s="142" t="s">
        <v>1355</v>
      </c>
      <c r="J4" s="142"/>
      <c r="K4" s="143" t="s">
        <v>1539</v>
      </c>
    </row>
    <row r="5" s="113" customFormat="1" ht="35" customHeight="1" spans="1:11">
      <c r="A5" s="123"/>
      <c r="B5" s="124"/>
      <c r="C5" s="125"/>
      <c r="D5" s="124" t="s">
        <v>1357</v>
      </c>
      <c r="E5" s="125" t="s">
        <v>1540</v>
      </c>
      <c r="F5" s="125" t="s">
        <v>1359</v>
      </c>
      <c r="G5" s="124" t="s">
        <v>1360</v>
      </c>
      <c r="H5" s="125" t="s">
        <v>1361</v>
      </c>
      <c r="I5" s="142" t="s">
        <v>1362</v>
      </c>
      <c r="J5" s="142" t="s">
        <v>26</v>
      </c>
      <c r="K5" s="143"/>
    </row>
    <row r="6" s="113" customFormat="1" ht="32" customHeight="1" spans="1:11">
      <c r="A6" s="123" t="s">
        <v>1541</v>
      </c>
      <c r="B6" s="126"/>
      <c r="C6" s="125">
        <f>C7+C9+C11+C15+C17+C20+C26+C39+C45+C49</f>
        <v>12453360</v>
      </c>
      <c r="D6" s="125"/>
      <c r="E6" s="125">
        <f>E7+E9+E11+E15+E17+E20+E26+E39+E45+E49</f>
        <v>1455946</v>
      </c>
      <c r="F6" s="125">
        <f>F7+F9+F11+F15+F17+F20+F26+F39+F45+F49</f>
        <v>446666</v>
      </c>
      <c r="G6" s="125"/>
      <c r="H6" s="125">
        <f>H7+H9+H11+H15+H17+H20+H26+H39+H45+H49</f>
        <v>488827</v>
      </c>
      <c r="I6" s="144">
        <f t="shared" ref="I6:I52" si="0">H6/E6</f>
        <v>0.335745281761824</v>
      </c>
      <c r="J6" s="144">
        <f t="shared" ref="J6:J52" si="1">H6/F6</f>
        <v>1.09439043938872</v>
      </c>
      <c r="K6" s="143"/>
    </row>
    <row r="7" s="113" customFormat="1" ht="32" customHeight="1" spans="1:11">
      <c r="A7" s="123" t="s">
        <v>1542</v>
      </c>
      <c r="B7" s="126"/>
      <c r="C7" s="125">
        <f>SUM(C8:C8)</f>
        <v>6821</v>
      </c>
      <c r="D7" s="127"/>
      <c r="E7" s="125">
        <f>SUM(E8:E8)</f>
        <v>2000</v>
      </c>
      <c r="F7" s="125">
        <f>SUM(F8:F8)</f>
        <v>700</v>
      </c>
      <c r="G7" s="127"/>
      <c r="H7" s="125">
        <f>SUM(H8:H8)</f>
        <v>812</v>
      </c>
      <c r="I7" s="142">
        <f t="shared" si="0"/>
        <v>0.406</v>
      </c>
      <c r="J7" s="142">
        <f t="shared" si="1"/>
        <v>1.16</v>
      </c>
      <c r="K7" s="143"/>
    </row>
    <row r="8" s="113" customFormat="1" ht="55" customHeight="1" spans="1:11">
      <c r="A8" s="128">
        <v>1</v>
      </c>
      <c r="B8" s="129" t="s">
        <v>767</v>
      </c>
      <c r="C8" s="130">
        <f>'77个辖区市重点项目'!I49</f>
        <v>6821</v>
      </c>
      <c r="D8" s="129" t="s">
        <v>1543</v>
      </c>
      <c r="E8" s="130">
        <f>'77个辖区市重点项目'!M49</f>
        <v>2000</v>
      </c>
      <c r="F8" s="130">
        <f>'77个辖区市重点项目'!R49</f>
        <v>700</v>
      </c>
      <c r="G8" s="129" t="str">
        <f>'77个辖区市重点项目'!Y49</f>
        <v>开展东侧护岸施工、港汊内清淤。</v>
      </c>
      <c r="H8" s="130">
        <f>'77个辖区市重点项目'!S49</f>
        <v>812</v>
      </c>
      <c r="I8" s="145">
        <f t="shared" si="0"/>
        <v>0.406</v>
      </c>
      <c r="J8" s="145">
        <f t="shared" si="1"/>
        <v>1.16</v>
      </c>
      <c r="K8" s="146" t="s">
        <v>1376</v>
      </c>
    </row>
    <row r="9" s="114" customFormat="1" ht="32" customHeight="1" spans="1:11">
      <c r="A9" s="131" t="s">
        <v>1544</v>
      </c>
      <c r="B9" s="132"/>
      <c r="C9" s="133">
        <f>C10</f>
        <v>61332</v>
      </c>
      <c r="D9" s="134"/>
      <c r="E9" s="133">
        <f>E10</f>
        <v>1500</v>
      </c>
      <c r="F9" s="133">
        <f>F10</f>
        <v>1100</v>
      </c>
      <c r="G9" s="134"/>
      <c r="H9" s="133">
        <f>H10</f>
        <v>1610</v>
      </c>
      <c r="I9" s="147">
        <f t="shared" si="0"/>
        <v>1.07333333333333</v>
      </c>
      <c r="J9" s="147">
        <f t="shared" si="1"/>
        <v>1.46363636363636</v>
      </c>
      <c r="K9" s="148"/>
    </row>
    <row r="10" s="113" customFormat="1" ht="84" customHeight="1" spans="1:11">
      <c r="A10" s="128">
        <v>2</v>
      </c>
      <c r="B10" s="129" t="s">
        <v>878</v>
      </c>
      <c r="C10" s="130">
        <f>'77个辖区市重点项目'!I55</f>
        <v>61332</v>
      </c>
      <c r="D10" s="129" t="s">
        <v>1545</v>
      </c>
      <c r="E10" s="130">
        <f>'77个辖区市重点项目'!M55</f>
        <v>1500</v>
      </c>
      <c r="F10" s="130">
        <f>'77个辖区市重点项目'!R55</f>
        <v>1100</v>
      </c>
      <c r="G10" s="129" t="str">
        <f>'77个辖区市重点项目'!Y55</f>
        <v>办理竣工验收手续。</v>
      </c>
      <c r="H10" s="130">
        <f>'77个辖区市重点项目'!S55</f>
        <v>1610</v>
      </c>
      <c r="I10" s="145">
        <f t="shared" si="0"/>
        <v>1.07333333333333</v>
      </c>
      <c r="J10" s="145">
        <f t="shared" si="1"/>
        <v>1.46363636363636</v>
      </c>
      <c r="K10" s="146" t="s">
        <v>1546</v>
      </c>
    </row>
    <row r="11" s="113" customFormat="1" ht="32" customHeight="1" spans="1:11">
      <c r="A11" s="123" t="s">
        <v>1547</v>
      </c>
      <c r="B11" s="126"/>
      <c r="C11" s="125">
        <f>SUM(C12:C14)</f>
        <v>199321</v>
      </c>
      <c r="D11" s="127"/>
      <c r="E11" s="125">
        <f>SUM(E12:E14)</f>
        <v>35000</v>
      </c>
      <c r="F11" s="125">
        <f>SUM(F12:F14)</f>
        <v>7800</v>
      </c>
      <c r="G11" s="127"/>
      <c r="H11" s="125">
        <f>SUM(H12:H14)</f>
        <v>11834</v>
      </c>
      <c r="I11" s="142">
        <f t="shared" si="0"/>
        <v>0.338114285714286</v>
      </c>
      <c r="J11" s="142">
        <f t="shared" si="1"/>
        <v>1.51717948717949</v>
      </c>
      <c r="K11" s="146"/>
    </row>
    <row r="12" s="113" customFormat="1" ht="72" customHeight="1" spans="1:11">
      <c r="A12" s="128">
        <v>3</v>
      </c>
      <c r="B12" s="129" t="s">
        <v>1548</v>
      </c>
      <c r="C12" s="130">
        <f>'77个辖区市重点项目'!I58</f>
        <v>80065</v>
      </c>
      <c r="D12" s="129" t="s">
        <v>1549</v>
      </c>
      <c r="E12" s="130">
        <f>'77个辖区市重点项目'!M58</f>
        <v>13000</v>
      </c>
      <c r="F12" s="130">
        <f>'77个辖区市重点项目'!R58</f>
        <v>2600</v>
      </c>
      <c r="G12" s="135" t="str">
        <f>'77个辖区市重点项目'!Y58</f>
        <v>主体结构封顶，砌体施工。精装样板施工。</v>
      </c>
      <c r="H12" s="130">
        <f>'77个辖区市重点项目'!S58</f>
        <v>6474</v>
      </c>
      <c r="I12" s="145">
        <f t="shared" si="0"/>
        <v>0.498</v>
      </c>
      <c r="J12" s="145">
        <f t="shared" si="1"/>
        <v>2.49</v>
      </c>
      <c r="K12" s="146" t="s">
        <v>1372</v>
      </c>
    </row>
    <row r="13" s="113" customFormat="1" ht="79" customHeight="1" spans="1:11">
      <c r="A13" s="128">
        <v>4</v>
      </c>
      <c r="B13" s="129" t="s">
        <v>917</v>
      </c>
      <c r="C13" s="130">
        <f>'77个辖区市重点项目'!I57</f>
        <v>59976</v>
      </c>
      <c r="D13" s="129" t="s">
        <v>1550</v>
      </c>
      <c r="E13" s="130">
        <f>'77个辖区市重点项目'!M57</f>
        <v>12000</v>
      </c>
      <c r="F13" s="130">
        <f>'77个辖区市重点项目'!R57</f>
        <v>3200</v>
      </c>
      <c r="G13" s="129" t="str">
        <f>'77个辖区市重点项目'!Y57</f>
        <v>北院区：交付完成；
南院区：主体结构封顶，二构施工完成25%，地下室完成90%。</v>
      </c>
      <c r="H13" s="130">
        <f>'77个辖区市重点项目'!S57</f>
        <v>3200</v>
      </c>
      <c r="I13" s="145">
        <f t="shared" si="0"/>
        <v>0.266666666666667</v>
      </c>
      <c r="J13" s="145">
        <f t="shared" si="1"/>
        <v>1</v>
      </c>
      <c r="K13" s="146" t="s">
        <v>1372</v>
      </c>
    </row>
    <row r="14" s="113" customFormat="1" ht="87" customHeight="1" spans="1:11">
      <c r="A14" s="128">
        <v>5</v>
      </c>
      <c r="B14" s="129" t="s">
        <v>896</v>
      </c>
      <c r="C14" s="130">
        <f>'77个辖区市重点项目'!I56</f>
        <v>59280</v>
      </c>
      <c r="D14" s="129" t="s">
        <v>1551</v>
      </c>
      <c r="E14" s="130">
        <f>'77个辖区市重点项目'!M56</f>
        <v>10000</v>
      </c>
      <c r="F14" s="130">
        <f>'77个辖区市重点项目'!R56</f>
        <v>2000</v>
      </c>
      <c r="G14" s="129" t="str">
        <f>'77个辖区市重点项目'!Y56</f>
        <v>砌体施工完成，并进入室内、外抹灰工作；同步穿插机电管线安装预埋。</v>
      </c>
      <c r="H14" s="130">
        <f>'77个辖区市重点项目'!S56</f>
        <v>2160</v>
      </c>
      <c r="I14" s="145">
        <f t="shared" si="0"/>
        <v>0.216</v>
      </c>
      <c r="J14" s="145">
        <f t="shared" si="1"/>
        <v>1.08</v>
      </c>
      <c r="K14" s="146" t="s">
        <v>1372</v>
      </c>
    </row>
    <row r="15" s="113" customFormat="1" ht="32" customHeight="1" spans="1:11">
      <c r="A15" s="123" t="s">
        <v>1552</v>
      </c>
      <c r="B15" s="126"/>
      <c r="C15" s="125">
        <f>C16</f>
        <v>3727128</v>
      </c>
      <c r="D15" s="127"/>
      <c r="E15" s="125">
        <f t="shared" ref="C15:F15" si="2">E16</f>
        <v>800000</v>
      </c>
      <c r="F15" s="125">
        <f t="shared" si="2"/>
        <v>271500</v>
      </c>
      <c r="G15" s="127"/>
      <c r="H15" s="125">
        <f>H16</f>
        <v>272630</v>
      </c>
      <c r="I15" s="142">
        <f t="shared" si="0"/>
        <v>0.3407875</v>
      </c>
      <c r="J15" s="142">
        <f t="shared" si="1"/>
        <v>1.0041620626151</v>
      </c>
      <c r="K15" s="143"/>
    </row>
    <row r="16" s="113" customFormat="1" ht="171" customHeight="1" spans="1:11">
      <c r="A16" s="128">
        <v>6</v>
      </c>
      <c r="B16" s="129" t="s">
        <v>1553</v>
      </c>
      <c r="C16" s="130">
        <f>'77个辖区市重点项目'!I62</f>
        <v>3727128</v>
      </c>
      <c r="D16" s="129" t="s">
        <v>1554</v>
      </c>
      <c r="E16" s="130">
        <f>'77个辖区市重点项目'!M62</f>
        <v>800000</v>
      </c>
      <c r="F16" s="130">
        <f>'77个辖区市重点项目'!R62</f>
        <v>271500</v>
      </c>
      <c r="G16" s="129" t="str">
        <f>'77个辖区市重点项目'!Y62</f>
        <v>桥梁工程：清淤疏浚累计完成72%。观音山沙滩桥岸侧拱座桩基累计完成46.3%。东锚浇筑完成，西锚浇筑完成31%。预制安装桥梁段桩基累计完成34%，预制墩台累计生产10.7%，累计安装1.6%.
隧道工程：盾构始发井主体结构累计完成100%。塔埔路支线隧道工作井围护结构完成1.8%。观音山互通累计完成8%。香山互通雨水箱涵累计完成5%。</v>
      </c>
      <c r="H16" s="130">
        <f>'77个辖区市重点项目'!S62</f>
        <v>272630</v>
      </c>
      <c r="I16" s="145">
        <f t="shared" si="0"/>
        <v>0.3407875</v>
      </c>
      <c r="J16" s="145">
        <f t="shared" si="1"/>
        <v>1.0041620626151</v>
      </c>
      <c r="K16" s="146" t="s">
        <v>1387</v>
      </c>
    </row>
    <row r="17" s="113" customFormat="1" ht="33" customHeight="1" spans="1:11">
      <c r="A17" s="123" t="s">
        <v>1555</v>
      </c>
      <c r="B17" s="126"/>
      <c r="C17" s="125">
        <f>(C18+C19)</f>
        <v>78176</v>
      </c>
      <c r="D17" s="127"/>
      <c r="E17" s="125">
        <f t="shared" ref="C17:F17" si="3">(E18+E19)</f>
        <v>9000</v>
      </c>
      <c r="F17" s="125">
        <f t="shared" si="3"/>
        <v>2945</v>
      </c>
      <c r="G17" s="127"/>
      <c r="H17" s="125">
        <f>(H18+H19)</f>
        <v>3353</v>
      </c>
      <c r="I17" s="142">
        <f t="shared" si="0"/>
        <v>0.372555555555556</v>
      </c>
      <c r="J17" s="142">
        <f t="shared" si="1"/>
        <v>1.13853989813243</v>
      </c>
      <c r="K17" s="143"/>
    </row>
    <row r="18" s="113" customFormat="1" ht="70" customHeight="1" spans="1:11">
      <c r="A18" s="128">
        <v>7</v>
      </c>
      <c r="B18" s="135" t="s">
        <v>1198</v>
      </c>
      <c r="C18" s="130">
        <f>'77个辖区市重点项目'!I75</f>
        <v>45809</v>
      </c>
      <c r="D18" s="135" t="s">
        <v>1556</v>
      </c>
      <c r="E18" s="130">
        <f>'77个辖区市重点项目'!M75</f>
        <v>5000</v>
      </c>
      <c r="F18" s="130">
        <f>'77个辖区市重点项目'!R75</f>
        <v>1665</v>
      </c>
      <c r="G18" s="129" t="str">
        <f>'77个辖区市重点项目'!Y75</f>
        <v>完成海沧航道4月常年性维护疏浚考核任务。</v>
      </c>
      <c r="H18" s="130">
        <f>'77个辖区市重点项目'!S75</f>
        <v>1665</v>
      </c>
      <c r="I18" s="145">
        <f t="shared" si="0"/>
        <v>0.333</v>
      </c>
      <c r="J18" s="145">
        <f t="shared" si="1"/>
        <v>1</v>
      </c>
      <c r="K18" s="146" t="s">
        <v>1393</v>
      </c>
    </row>
    <row r="19" s="113" customFormat="1" ht="73" customHeight="1" spans="1:11">
      <c r="A19" s="128">
        <v>8</v>
      </c>
      <c r="B19" s="136" t="s">
        <v>1221</v>
      </c>
      <c r="C19" s="130">
        <f>'77个辖区市重点项目'!I76</f>
        <v>32367</v>
      </c>
      <c r="D19" s="135" t="s">
        <v>1556</v>
      </c>
      <c r="E19" s="130">
        <f>'77个辖区市重点项目'!M76</f>
        <v>4000</v>
      </c>
      <c r="F19" s="130">
        <f>'77个辖区市重点项目'!R76</f>
        <v>1280</v>
      </c>
      <c r="G19" s="129" t="str">
        <f>'77个辖区市重点项目'!Y76</f>
        <v>完成海沧13-21#泊位4月港池水域疏浚施工及考核任务。</v>
      </c>
      <c r="H19" s="130">
        <f>'77个辖区市重点项目'!S76</f>
        <v>1688</v>
      </c>
      <c r="I19" s="145">
        <f t="shared" si="0"/>
        <v>0.422</v>
      </c>
      <c r="J19" s="145">
        <f t="shared" si="1"/>
        <v>1.31875</v>
      </c>
      <c r="K19" s="146" t="s">
        <v>1393</v>
      </c>
    </row>
    <row r="20" s="113" customFormat="1" ht="31" customHeight="1" spans="1:11">
      <c r="A20" s="123" t="s">
        <v>1557</v>
      </c>
      <c r="B20" s="126"/>
      <c r="C20" s="125">
        <f>C21+C22+C23+C25+C24</f>
        <v>46915</v>
      </c>
      <c r="D20" s="125"/>
      <c r="E20" s="125">
        <f>E21+E22+E23+E25+E24</f>
        <v>42915</v>
      </c>
      <c r="F20" s="125">
        <f>F21+F22+F23+F25+F24</f>
        <v>7903</v>
      </c>
      <c r="G20" s="125"/>
      <c r="H20" s="125">
        <f>H21+H22+H23+H25+H24</f>
        <v>9091</v>
      </c>
      <c r="I20" s="142">
        <f t="shared" si="0"/>
        <v>0.211837352906909</v>
      </c>
      <c r="J20" s="142">
        <f t="shared" si="1"/>
        <v>1.15032266228015</v>
      </c>
      <c r="K20" s="143"/>
    </row>
    <row r="21" s="113" customFormat="1" ht="57" customHeight="1" spans="1:11">
      <c r="A21" s="128">
        <v>9</v>
      </c>
      <c r="B21" s="136" t="s">
        <v>1280</v>
      </c>
      <c r="C21" s="130">
        <f>'77个辖区市重点项目'!I80</f>
        <v>18000</v>
      </c>
      <c r="D21" s="135" t="s">
        <v>1558</v>
      </c>
      <c r="E21" s="130">
        <f>'77个辖区市重点项目'!M80</f>
        <v>18000</v>
      </c>
      <c r="F21" s="130">
        <f>'77个辖区市重点项目'!R80</f>
        <v>3492</v>
      </c>
      <c r="G21" s="129" t="str">
        <f>'77个辖区市重点项目'!Y80</f>
        <v>新增5G基站195个及完成相关配套。</v>
      </c>
      <c r="H21" s="130">
        <f>'77个辖区市重点项目'!S80</f>
        <v>4471</v>
      </c>
      <c r="I21" s="145">
        <f t="shared" si="0"/>
        <v>0.248388888888889</v>
      </c>
      <c r="J21" s="145">
        <f t="shared" si="1"/>
        <v>1.28035509736541</v>
      </c>
      <c r="K21" s="146" t="s">
        <v>1383</v>
      </c>
    </row>
    <row r="22" s="113" customFormat="1" ht="120" customHeight="1" spans="1:11">
      <c r="A22" s="128">
        <v>10</v>
      </c>
      <c r="B22" s="136" t="s">
        <v>1263</v>
      </c>
      <c r="C22" s="130">
        <f>'77个辖区市重点项目'!I79</f>
        <v>13715</v>
      </c>
      <c r="D22" s="135" t="s">
        <v>1559</v>
      </c>
      <c r="E22" s="130">
        <f>'77个辖区市重点项目'!M79</f>
        <v>13715</v>
      </c>
      <c r="F22" s="130">
        <f>'77个辖区市重点项目'!R79</f>
        <v>3725</v>
      </c>
      <c r="G22" s="129" t="str">
        <f>'77个辖区市重点项目'!Y79</f>
        <v>完成129个5G站点建设工作，覆盖面积52万平方米新建楼宇室分建设工作。</v>
      </c>
      <c r="H22" s="130">
        <f>'77个辖区市重点项目'!S79</f>
        <v>3730</v>
      </c>
      <c r="I22" s="145">
        <f t="shared" si="0"/>
        <v>0.271965001822822</v>
      </c>
      <c r="J22" s="145">
        <f t="shared" si="1"/>
        <v>1.00134228187919</v>
      </c>
      <c r="K22" s="146" t="s">
        <v>1383</v>
      </c>
    </row>
    <row r="23" s="113" customFormat="1" ht="59" customHeight="1" spans="1:11">
      <c r="A23" s="128">
        <v>11</v>
      </c>
      <c r="B23" s="136" t="s">
        <v>1246</v>
      </c>
      <c r="C23" s="130">
        <f>'77个辖区市重点项目'!I78</f>
        <v>6200</v>
      </c>
      <c r="D23" s="135" t="s">
        <v>1560</v>
      </c>
      <c r="E23" s="130">
        <f>'77个辖区市重点项目'!M78</f>
        <v>6200</v>
      </c>
      <c r="F23" s="130">
        <f>'77个辖区市重点项目'!R78</f>
        <v>156</v>
      </c>
      <c r="G23" s="129" t="str">
        <f>'77个辖区市重点项目'!Y78</f>
        <v>完成44%核心配套。</v>
      </c>
      <c r="H23" s="130">
        <f>'77个辖区市重点项目'!S78</f>
        <v>230</v>
      </c>
      <c r="I23" s="145">
        <f t="shared" si="0"/>
        <v>0.0370967741935484</v>
      </c>
      <c r="J23" s="145">
        <f t="shared" si="1"/>
        <v>1.47435897435897</v>
      </c>
      <c r="K23" s="146" t="s">
        <v>1383</v>
      </c>
    </row>
    <row r="24" s="113" customFormat="1" ht="57" customHeight="1" spans="1:11">
      <c r="A24" s="128">
        <v>12</v>
      </c>
      <c r="B24" s="136" t="s">
        <v>1230</v>
      </c>
      <c r="C24" s="130">
        <f>'77个辖区市重点项目'!I77</f>
        <v>2000</v>
      </c>
      <c r="D24" s="135" t="s">
        <v>1561</v>
      </c>
      <c r="E24" s="130">
        <f>'77个辖区市重点项目'!M77</f>
        <v>2000</v>
      </c>
      <c r="F24" s="130">
        <f>'77个辖区市重点项目'!R77</f>
        <v>200</v>
      </c>
      <c r="G24" s="129" t="str">
        <f>'77个辖区市重点项目'!Y77</f>
        <v>完成10%进度。</v>
      </c>
      <c r="H24" s="130">
        <f>'77个辖区市重点项目'!S77</f>
        <v>330</v>
      </c>
      <c r="I24" s="145">
        <f t="shared" si="0"/>
        <v>0.165</v>
      </c>
      <c r="J24" s="145">
        <f t="shared" si="1"/>
        <v>1.65</v>
      </c>
      <c r="K24" s="146" t="s">
        <v>1383</v>
      </c>
    </row>
    <row r="25" s="113" customFormat="1" ht="57" customHeight="1" spans="1:11">
      <c r="A25" s="128">
        <v>13</v>
      </c>
      <c r="B25" s="136" t="s">
        <v>1296</v>
      </c>
      <c r="C25" s="130">
        <f>'77个辖区市重点项目'!I81</f>
        <v>7000</v>
      </c>
      <c r="D25" s="135" t="s">
        <v>1562</v>
      </c>
      <c r="E25" s="130">
        <f>'77个辖区市重点项目'!M81</f>
        <v>3000</v>
      </c>
      <c r="F25" s="130">
        <f>'77个辖区市重点项目'!R81</f>
        <v>330</v>
      </c>
      <c r="G25" s="129" t="str">
        <f>'77个辖区市重点项目'!Y81</f>
        <v>年度进度11%，引入算力20P。</v>
      </c>
      <c r="H25" s="130">
        <f>'77个辖区市重点项目'!S81</f>
        <v>330</v>
      </c>
      <c r="I25" s="145">
        <f t="shared" si="0"/>
        <v>0.11</v>
      </c>
      <c r="J25" s="145">
        <f t="shared" si="1"/>
        <v>1</v>
      </c>
      <c r="K25" s="146" t="s">
        <v>1383</v>
      </c>
    </row>
    <row r="26" s="113" customFormat="1" ht="32" customHeight="1" spans="1:11">
      <c r="A26" s="123" t="s">
        <v>1563</v>
      </c>
      <c r="B26" s="126"/>
      <c r="C26" s="125">
        <f>SUM(C27:C38)</f>
        <v>1638527</v>
      </c>
      <c r="D26" s="127"/>
      <c r="E26" s="125">
        <f>SUM(E27:E38)</f>
        <v>315206</v>
      </c>
      <c r="F26" s="125">
        <f>SUM(F27:F38)</f>
        <v>94763</v>
      </c>
      <c r="G26" s="127"/>
      <c r="H26" s="125">
        <f>SUM(H27:H38)</f>
        <v>101123</v>
      </c>
      <c r="I26" s="142">
        <f t="shared" si="0"/>
        <v>0.320815593611797</v>
      </c>
      <c r="J26" s="142">
        <f t="shared" si="1"/>
        <v>1.06711480219073</v>
      </c>
      <c r="K26" s="143"/>
    </row>
    <row r="27" s="113" customFormat="1" ht="75" customHeight="1" spans="1:11">
      <c r="A27" s="128">
        <v>14</v>
      </c>
      <c r="B27" s="129" t="s">
        <v>1564</v>
      </c>
      <c r="C27" s="130">
        <f>'77个辖区市重点项目'!I69</f>
        <v>551000</v>
      </c>
      <c r="D27" s="129" t="s">
        <v>1565</v>
      </c>
      <c r="E27" s="130">
        <f>'77个辖区市重点项目'!M69</f>
        <v>15000</v>
      </c>
      <c r="F27" s="130">
        <f>'77个辖区市重点项目'!R69</f>
        <v>440</v>
      </c>
      <c r="G27" s="129" t="str">
        <f>'77个辖区市重点项目'!Y69</f>
        <v>设计试桩检测完成，检测报告出具完成。</v>
      </c>
      <c r="H27" s="130">
        <f>'77个辖区市重点项目'!S69</f>
        <v>784</v>
      </c>
      <c r="I27" s="145">
        <f t="shared" si="0"/>
        <v>0.0522666666666667</v>
      </c>
      <c r="J27" s="145">
        <f t="shared" si="1"/>
        <v>1.78181818181818</v>
      </c>
      <c r="K27" s="146" t="s">
        <v>1387</v>
      </c>
    </row>
    <row r="28" s="113" customFormat="1" ht="65" customHeight="1" spans="1:11">
      <c r="A28" s="128">
        <v>15</v>
      </c>
      <c r="B28" s="129" t="s">
        <v>1566</v>
      </c>
      <c r="C28" s="130">
        <f>'77个辖区市重点项目'!I66</f>
        <v>83800</v>
      </c>
      <c r="D28" s="129" t="s">
        <v>1567</v>
      </c>
      <c r="E28" s="130">
        <f>'77个辖区市重点项目'!M66</f>
        <v>15000</v>
      </c>
      <c r="F28" s="130">
        <f>'77个辖区市重点项目'!R66</f>
        <v>6500</v>
      </c>
      <c r="G28" s="129" t="str">
        <f>'77个辖区市重点项目'!Y66</f>
        <v>精装施工完成95%，景观施工完成90%。</v>
      </c>
      <c r="H28" s="130">
        <f>'77个辖区市重点项目'!S66</f>
        <v>9850</v>
      </c>
      <c r="I28" s="145">
        <f t="shared" si="0"/>
        <v>0.656666666666667</v>
      </c>
      <c r="J28" s="145">
        <f t="shared" si="1"/>
        <v>1.51538461538462</v>
      </c>
      <c r="K28" s="146" t="s">
        <v>1514</v>
      </c>
    </row>
    <row r="29" s="113" customFormat="1" ht="140" customHeight="1" spans="1:11">
      <c r="A29" s="128">
        <v>16</v>
      </c>
      <c r="B29" s="129" t="s">
        <v>1182</v>
      </c>
      <c r="C29" s="130">
        <f>'77个辖区市重点项目'!I74</f>
        <v>30017</v>
      </c>
      <c r="D29" s="129" t="s">
        <v>1568</v>
      </c>
      <c r="E29" s="130">
        <f>'77个辖区市重点项目'!M74</f>
        <v>2100</v>
      </c>
      <c r="F29" s="130">
        <f>'77个辖区市重点项目'!R74</f>
        <v>0</v>
      </c>
      <c r="G29" s="129" t="str">
        <f>'77个辖区市重点项目'!Y74</f>
        <v>已完成立项批复，地铁安评、施工图、概算编制等工作；概算已送审，正在进行概算审核；施工图已送审，正在审查修改；农转用及土地征收工作，组卷材料于4月2日报送市资规局审查，4月11日出具审查意见，4月14日已整改完成提交市局，待市局出具审查报告后上报省自然资源厅审批。</v>
      </c>
      <c r="H29" s="130">
        <f>'77个辖区市重点项目'!S74</f>
        <v>0</v>
      </c>
      <c r="I29" s="145">
        <f t="shared" si="0"/>
        <v>0</v>
      </c>
      <c r="J29" s="145" t="s">
        <v>1420</v>
      </c>
      <c r="K29" s="146" t="s">
        <v>1514</v>
      </c>
    </row>
    <row r="30" s="113" customFormat="1" ht="87" customHeight="1" spans="1:11">
      <c r="A30" s="128">
        <v>17</v>
      </c>
      <c r="B30" s="129" t="s">
        <v>1569</v>
      </c>
      <c r="C30" s="130">
        <f>'77个辖区市重点项目'!I64</f>
        <v>82500</v>
      </c>
      <c r="D30" s="129" t="s">
        <v>1570</v>
      </c>
      <c r="E30" s="130">
        <f>'77个辖区市重点项目'!M64</f>
        <v>25000</v>
      </c>
      <c r="F30" s="130">
        <f>'77个辖区市重点项目'!R64</f>
        <v>3900</v>
      </c>
      <c r="G30" s="129" t="str">
        <f>'77个辖区市重点项目'!Y64</f>
        <v>裙房封顶。</v>
      </c>
      <c r="H30" s="130">
        <f>'77个辖区市重点项目'!T64</f>
        <v>3900</v>
      </c>
      <c r="I30" s="145">
        <f t="shared" si="0"/>
        <v>0.156</v>
      </c>
      <c r="J30" s="145">
        <f t="shared" si="1"/>
        <v>1</v>
      </c>
      <c r="K30" s="146" t="s">
        <v>1571</v>
      </c>
    </row>
    <row r="31" s="113" customFormat="1" ht="83" customHeight="1" spans="1:11">
      <c r="A31" s="128">
        <v>18</v>
      </c>
      <c r="B31" s="129" t="s">
        <v>1065</v>
      </c>
      <c r="C31" s="130">
        <f>'77个辖区市重点项目'!I67</f>
        <v>150253</v>
      </c>
      <c r="D31" s="129" t="s">
        <v>1572</v>
      </c>
      <c r="E31" s="130">
        <f>'77个辖区市重点项目'!M67</f>
        <v>23800</v>
      </c>
      <c r="F31" s="130">
        <f>'77个辖区市重点项目'!R67</f>
        <v>6100</v>
      </c>
      <c r="G31" s="129" t="str">
        <f>'77个辖区市重点项目'!Y67</f>
        <v>T1T2T3施工至三层梁板，5区施工至B1板。</v>
      </c>
      <c r="H31" s="130">
        <f>'77个辖区市重点项目'!S67</f>
        <v>6343</v>
      </c>
      <c r="I31" s="145">
        <f t="shared" si="0"/>
        <v>0.266512605042017</v>
      </c>
      <c r="J31" s="145">
        <f t="shared" si="1"/>
        <v>1.03983606557377</v>
      </c>
      <c r="K31" s="146" t="s">
        <v>1571</v>
      </c>
    </row>
    <row r="32" s="113" customFormat="1" ht="90" customHeight="1" spans="1:11">
      <c r="A32" s="128">
        <v>19</v>
      </c>
      <c r="B32" s="129" t="s">
        <v>1135</v>
      </c>
      <c r="C32" s="130">
        <f>'77个辖区市重点项目'!I71</f>
        <v>76400</v>
      </c>
      <c r="D32" s="129" t="s">
        <v>1573</v>
      </c>
      <c r="E32" s="130">
        <f>'77个辖区市重点项目'!M71</f>
        <v>20000</v>
      </c>
      <c r="F32" s="130">
        <f>'77个辖区市重点项目'!R71</f>
        <v>6500</v>
      </c>
      <c r="G32" s="129" t="str">
        <f>'77个辖区市重点项目'!Y71</f>
        <v>1.地下室基础底板已全部完成；
2.负三层完成80%；
3.负二层完成60%；
4.负一层完成50%；
5.2#楼一层完成。</v>
      </c>
      <c r="H32" s="130">
        <f>'77个辖区市重点项目'!S71</f>
        <v>6500</v>
      </c>
      <c r="I32" s="145">
        <f t="shared" si="0"/>
        <v>0.325</v>
      </c>
      <c r="J32" s="145">
        <f t="shared" si="1"/>
        <v>1</v>
      </c>
      <c r="K32" s="146" t="s">
        <v>1571</v>
      </c>
    </row>
    <row r="33" s="113" customFormat="1" ht="159" customHeight="1" spans="1:11">
      <c r="A33" s="128">
        <v>20</v>
      </c>
      <c r="B33" s="129" t="s">
        <v>1574</v>
      </c>
      <c r="C33" s="130">
        <f>'77个辖区市重点项目'!I63</f>
        <v>90800</v>
      </c>
      <c r="D33" s="129" t="s">
        <v>1575</v>
      </c>
      <c r="E33" s="130">
        <f>'77个辖区市重点项目'!M63</f>
        <v>19226</v>
      </c>
      <c r="F33" s="130">
        <f>'77个辖区市重点项目'!R63</f>
        <v>6233</v>
      </c>
      <c r="G33" s="129" t="str">
        <f>'77个辖区市重点项目'!Y63</f>
        <v>幕墙安装完成90%，机电安装35%，装修工程25%。</v>
      </c>
      <c r="H33" s="130">
        <f>'77个辖区市重点项目'!S63</f>
        <v>6490</v>
      </c>
      <c r="I33" s="145">
        <f t="shared" si="0"/>
        <v>0.337563715801519</v>
      </c>
      <c r="J33" s="145">
        <f t="shared" si="1"/>
        <v>1.04123215145195</v>
      </c>
      <c r="K33" s="146" t="s">
        <v>1571</v>
      </c>
    </row>
    <row r="34" s="113" customFormat="1" ht="147" customHeight="1" spans="1:11">
      <c r="A34" s="128">
        <v>21</v>
      </c>
      <c r="B34" s="129" t="s">
        <v>1151</v>
      </c>
      <c r="C34" s="130">
        <f>'77个辖区市重点项目'!I72</f>
        <v>57000</v>
      </c>
      <c r="D34" s="129" t="s">
        <v>1576</v>
      </c>
      <c r="E34" s="130">
        <f>'77个辖区市重点项目'!M72</f>
        <v>17630</v>
      </c>
      <c r="F34" s="130">
        <f>'77个辖区市重点项目'!R72</f>
        <v>12100</v>
      </c>
      <c r="G34" s="129" t="str">
        <f>'77个辖区市重点项目'!Y72</f>
        <v>开展施工图设计及工规报审。</v>
      </c>
      <c r="H34" s="130">
        <f>'77个辖区市重点项目'!S72</f>
        <v>12100</v>
      </c>
      <c r="I34" s="145">
        <f t="shared" si="0"/>
        <v>0.686330119115145</v>
      </c>
      <c r="J34" s="145">
        <f t="shared" si="1"/>
        <v>1</v>
      </c>
      <c r="K34" s="146" t="s">
        <v>1571</v>
      </c>
    </row>
    <row r="35" s="113" customFormat="1" ht="92" customHeight="1" spans="1:11">
      <c r="A35" s="128">
        <v>22</v>
      </c>
      <c r="B35" s="129" t="s">
        <v>1083</v>
      </c>
      <c r="C35" s="130">
        <f>'77个辖区市重点项目'!I68</f>
        <v>120300</v>
      </c>
      <c r="D35" s="129" t="s">
        <v>1577</v>
      </c>
      <c r="E35" s="130">
        <f>'77个辖区市重点项目'!M68</f>
        <v>6000</v>
      </c>
      <c r="F35" s="130">
        <f>'77个辖区市重点项目'!R68</f>
        <v>360</v>
      </c>
      <c r="G35" s="135" t="str">
        <f>'77个辖区市重点项目'!Y68</f>
        <v>基坑支护及土石方工程施工。</v>
      </c>
      <c r="H35" s="130">
        <f>'77个辖区市重点项目'!S68</f>
        <v>360</v>
      </c>
      <c r="I35" s="145">
        <f t="shared" si="0"/>
        <v>0.06</v>
      </c>
      <c r="J35" s="145">
        <f t="shared" si="1"/>
        <v>1</v>
      </c>
      <c r="K35" s="146" t="s">
        <v>1571</v>
      </c>
    </row>
    <row r="36" s="113" customFormat="1" ht="102" customHeight="1" spans="1:11">
      <c r="A36" s="128">
        <v>23</v>
      </c>
      <c r="B36" s="129" t="s">
        <v>1121</v>
      </c>
      <c r="C36" s="130">
        <f>'77个辖区市重点项目'!I70</f>
        <v>92900</v>
      </c>
      <c r="D36" s="129" t="s">
        <v>1578</v>
      </c>
      <c r="E36" s="130">
        <f>'77个辖区市重点项目'!M70</f>
        <v>5000</v>
      </c>
      <c r="F36" s="130">
        <f>'77个辖区市重点项目'!R70</f>
        <v>1400</v>
      </c>
      <c r="G36" s="135" t="str">
        <f>'77个辖区市重点项目'!Y70</f>
        <v>基坑支护及土石方施工完成100%，地下室完成30%。</v>
      </c>
      <c r="H36" s="130">
        <f>'77个辖区市重点项目'!S70</f>
        <v>2657</v>
      </c>
      <c r="I36" s="145">
        <f t="shared" si="0"/>
        <v>0.5314</v>
      </c>
      <c r="J36" s="145">
        <f t="shared" si="1"/>
        <v>1.89785714285714</v>
      </c>
      <c r="K36" s="146" t="s">
        <v>1571</v>
      </c>
    </row>
    <row r="37" s="113" customFormat="1" ht="73" customHeight="1" spans="1:11">
      <c r="A37" s="128">
        <v>24</v>
      </c>
      <c r="B37" s="129" t="s">
        <v>1038</v>
      </c>
      <c r="C37" s="130">
        <f>'77个辖区市重点项目'!I65</f>
        <v>71957</v>
      </c>
      <c r="D37" s="129" t="s">
        <v>1579</v>
      </c>
      <c r="E37" s="130">
        <f>'77个辖区市重点项目'!M65</f>
        <v>2000</v>
      </c>
      <c r="F37" s="130">
        <f>'77个辖区市重点项目'!R65</f>
        <v>580</v>
      </c>
      <c r="G37" s="135" t="str">
        <f>'77个辖区市重点项目'!Y65</f>
        <v>主体施工完成，装修完成80%。</v>
      </c>
      <c r="H37" s="130">
        <f>'77个辖区市重点项目'!S65</f>
        <v>950</v>
      </c>
      <c r="I37" s="145">
        <f t="shared" si="0"/>
        <v>0.475</v>
      </c>
      <c r="J37" s="145">
        <f t="shared" si="1"/>
        <v>1.63793103448276</v>
      </c>
      <c r="K37" s="146" t="s">
        <v>1571</v>
      </c>
    </row>
    <row r="38" s="113" customFormat="1" ht="176" customHeight="1" spans="1:11">
      <c r="A38" s="128">
        <v>25</v>
      </c>
      <c r="B38" s="129" t="s">
        <v>1164</v>
      </c>
      <c r="C38" s="130">
        <f>'77个辖区市重点项目'!I73</f>
        <v>231600</v>
      </c>
      <c r="D38" s="129" t="s">
        <v>1580</v>
      </c>
      <c r="E38" s="130">
        <f>'77个辖区市重点项目'!M73</f>
        <v>164450</v>
      </c>
      <c r="F38" s="130">
        <f>'77个辖区市重点项目'!R73</f>
        <v>50650</v>
      </c>
      <c r="G38" s="135" t="str">
        <f>'77个辖区市重点项目'!Y73</f>
        <v>金谷路（田头西二路-环岛东路）市政道路：4月11日两金指挥部常驻副总指挥会议明确智慧交通建设，4月24日取得会议纪要；
泥金路（五通路-环岛东路）市政道路：正在报指挥部研究概算；
金谷路（环岛干道至五通西路段）工程：1.雨污水工程已完成；2.路基土石方已全部完成，环岛干道顶管工作沉井正在施工。</v>
      </c>
      <c r="H38" s="130">
        <f>'77个辖区市重点项目'!S73</f>
        <v>51189</v>
      </c>
      <c r="I38" s="145">
        <f t="shared" si="0"/>
        <v>0.311273943447856</v>
      </c>
      <c r="J38" s="145">
        <f t="shared" si="1"/>
        <v>1.01064165844028</v>
      </c>
      <c r="K38" s="146" t="s">
        <v>1571</v>
      </c>
    </row>
    <row r="39" s="113" customFormat="1" ht="36" customHeight="1" spans="1:11">
      <c r="A39" s="123" t="s">
        <v>1581</v>
      </c>
      <c r="B39" s="126"/>
      <c r="C39" s="125">
        <f>SUM(C40:C44)</f>
        <v>1478402</v>
      </c>
      <c r="D39" s="127"/>
      <c r="E39" s="125">
        <f t="shared" ref="C39:F39" si="4">SUM(E40:E42)</f>
        <v>74000</v>
      </c>
      <c r="F39" s="125">
        <f t="shared" si="4"/>
        <v>13000</v>
      </c>
      <c r="G39" s="127"/>
      <c r="H39" s="125">
        <f>SUM(H40:H42)</f>
        <v>20243</v>
      </c>
      <c r="I39" s="142">
        <f t="shared" si="0"/>
        <v>0.273554054054054</v>
      </c>
      <c r="J39" s="142">
        <f t="shared" si="1"/>
        <v>1.55715384615385</v>
      </c>
      <c r="K39" s="143"/>
    </row>
    <row r="40" s="113" customFormat="1" ht="91" customHeight="1" spans="1:11">
      <c r="A40" s="128">
        <v>26</v>
      </c>
      <c r="B40" s="129" t="s">
        <v>1582</v>
      </c>
      <c r="C40" s="130">
        <f>'77个辖区市重点项目'!I50</f>
        <v>1300000</v>
      </c>
      <c r="D40" s="129" t="s">
        <v>1583</v>
      </c>
      <c r="E40" s="130">
        <f>'77个辖区市重点项目'!M50</f>
        <v>50000</v>
      </c>
      <c r="F40" s="130">
        <f>'77个辖区市重点项目'!R50</f>
        <v>5000</v>
      </c>
      <c r="G40" s="129" t="str">
        <f>'77个辖区市重点项目'!Y50</f>
        <v>5号地块商业主体北区6F，南区5F。目前停工缓建，费用为财务费用。</v>
      </c>
      <c r="H40" s="130">
        <f>'77个辖区市重点项目'!S50</f>
        <v>7500</v>
      </c>
      <c r="I40" s="145">
        <f t="shared" si="0"/>
        <v>0.15</v>
      </c>
      <c r="J40" s="145">
        <f t="shared" si="1"/>
        <v>1.5</v>
      </c>
      <c r="K40" s="146" t="s">
        <v>1393</v>
      </c>
    </row>
    <row r="41" s="113" customFormat="1" ht="121" customHeight="1" spans="1:11">
      <c r="A41" s="128">
        <v>27</v>
      </c>
      <c r="B41" s="129" t="s">
        <v>828</v>
      </c>
      <c r="C41" s="130">
        <f>'77个辖区市重点项目'!I52</f>
        <v>110100</v>
      </c>
      <c r="D41" s="135" t="s">
        <v>1584</v>
      </c>
      <c r="E41" s="130">
        <f>'77个辖区市重点项目'!M52</f>
        <v>12000</v>
      </c>
      <c r="F41" s="130">
        <f>'77个辖区市重点项目'!R52</f>
        <v>4000</v>
      </c>
      <c r="G41" s="135" t="str">
        <f>'77个辖区市重点项目'!Y52</f>
        <v>屿见时光”项目沉浸景区的市住建局质量安全验收、消防验收均已完成，4月30日完成消防开业前检查告知承诺。</v>
      </c>
      <c r="H41" s="130">
        <f>'77个辖区市重点项目'!S52</f>
        <v>5327</v>
      </c>
      <c r="I41" s="145">
        <f t="shared" si="0"/>
        <v>0.443916666666667</v>
      </c>
      <c r="J41" s="145">
        <f t="shared" si="1"/>
        <v>1.33175</v>
      </c>
      <c r="K41" s="146" t="s">
        <v>1585</v>
      </c>
    </row>
    <row r="42" s="113" customFormat="1" ht="94" customHeight="1" spans="1:11">
      <c r="A42" s="128">
        <v>28</v>
      </c>
      <c r="B42" s="129" t="s">
        <v>811</v>
      </c>
      <c r="C42" s="130">
        <f>'77个辖区市重点项目'!I51</f>
        <v>62375</v>
      </c>
      <c r="D42" s="135" t="s">
        <v>1586</v>
      </c>
      <c r="E42" s="130">
        <f>'77个辖区市重点项目'!M51</f>
        <v>12000</v>
      </c>
      <c r="F42" s="130">
        <f>'77个辖区市重点项目'!R51</f>
        <v>4000</v>
      </c>
      <c r="G42" s="135" t="str">
        <f>'77个辖区市重点项目'!Y51</f>
        <v>1.市政部分：基坑支护完成62%，主体顶板土方回填完成；
2.下穿铁路部分：钻孔桩灌注桩全部完成，锚索施工完成43.95%。</v>
      </c>
      <c r="H42" s="130">
        <f>'77个辖区市重点项目'!S51</f>
        <v>7416</v>
      </c>
      <c r="I42" s="145">
        <f t="shared" si="0"/>
        <v>0.618</v>
      </c>
      <c r="J42" s="145">
        <f t="shared" si="1"/>
        <v>1.854</v>
      </c>
      <c r="K42" s="146" t="s">
        <v>1387</v>
      </c>
    </row>
    <row r="43" s="113" customFormat="1" ht="98" customHeight="1" spans="1:11">
      <c r="A43" s="128">
        <v>29</v>
      </c>
      <c r="B43" s="129" t="s">
        <v>864</v>
      </c>
      <c r="C43" s="130">
        <f>'77个辖区市重点项目'!I54</f>
        <v>4052</v>
      </c>
      <c r="D43" s="135" t="s">
        <v>1587</v>
      </c>
      <c r="E43" s="130">
        <f>'77个辖区市重点项目'!M54</f>
        <v>1350</v>
      </c>
      <c r="F43" s="130">
        <f>'77个辖区市重点项目'!R54</f>
        <v>450</v>
      </c>
      <c r="G43" s="135" t="str">
        <f>'77个辖区市重点项目'!Y54</f>
        <v>灌注桩累计完成9根，占总工程量69.23%；钢构制安累计完成185吨，占总工程量52%。</v>
      </c>
      <c r="H43" s="130">
        <f>'77个辖区市重点项目'!S54</f>
        <v>568</v>
      </c>
      <c r="I43" s="145">
        <f t="shared" si="0"/>
        <v>0.420740740740741</v>
      </c>
      <c r="J43" s="145">
        <f t="shared" si="1"/>
        <v>1.26222222222222</v>
      </c>
      <c r="K43" s="146" t="s">
        <v>1387</v>
      </c>
    </row>
    <row r="44" s="113" customFormat="1" ht="109" customHeight="1" spans="1:11">
      <c r="A44" s="128">
        <v>30</v>
      </c>
      <c r="B44" s="129" t="s">
        <v>845</v>
      </c>
      <c r="C44" s="130">
        <f>'77个辖区市重点项目'!I53</f>
        <v>1875</v>
      </c>
      <c r="D44" s="135" t="s">
        <v>1588</v>
      </c>
      <c r="E44" s="130">
        <f>'77个辖区市重点项目'!M53</f>
        <v>1370</v>
      </c>
      <c r="F44" s="130">
        <f>'77个辖区市重点项目'!R53</f>
        <v>370</v>
      </c>
      <c r="G44" s="135" t="str">
        <f>'77个辖区市重点项目'!Y53</f>
        <v>灌注桩砍桩，承台、地梁土方开挖。</v>
      </c>
      <c r="H44" s="130">
        <f>'77个辖区市重点项目'!S53</f>
        <v>372</v>
      </c>
      <c r="I44" s="145">
        <f t="shared" si="0"/>
        <v>0.271532846715328</v>
      </c>
      <c r="J44" s="145">
        <f t="shared" si="1"/>
        <v>1.00540540540541</v>
      </c>
      <c r="K44" s="146" t="s">
        <v>1403</v>
      </c>
    </row>
    <row r="45" s="113" customFormat="1" ht="36" customHeight="1" spans="1:11">
      <c r="A45" s="123" t="s">
        <v>1589</v>
      </c>
      <c r="B45" s="126"/>
      <c r="C45" s="125">
        <f>SUM(C46:C48)</f>
        <v>5113428</v>
      </c>
      <c r="D45" s="127"/>
      <c r="E45" s="125">
        <f t="shared" ref="C45:F45" si="5">SUM(E46:E47)</f>
        <v>140000</v>
      </c>
      <c r="F45" s="125">
        <f t="shared" si="5"/>
        <v>41215</v>
      </c>
      <c r="G45" s="127"/>
      <c r="H45" s="125">
        <f>SUM(H46:H47)</f>
        <v>62391</v>
      </c>
      <c r="I45" s="142">
        <f t="shared" si="0"/>
        <v>0.44565</v>
      </c>
      <c r="J45" s="142">
        <f t="shared" si="1"/>
        <v>1.51379352177605</v>
      </c>
      <c r="K45" s="143"/>
    </row>
    <row r="46" s="113" customFormat="1" ht="78" customHeight="1" spans="1:11">
      <c r="A46" s="128">
        <v>31</v>
      </c>
      <c r="B46" s="129" t="s">
        <v>1590</v>
      </c>
      <c r="C46" s="130">
        <f>'77个辖区市重点项目'!I60</f>
        <v>3222367</v>
      </c>
      <c r="D46" s="129" t="s">
        <v>1591</v>
      </c>
      <c r="E46" s="130">
        <f>'77个辖区市重点项目'!M60</f>
        <v>100000</v>
      </c>
      <c r="F46" s="130">
        <f>'77个辖区市重点项目'!R60</f>
        <v>28215</v>
      </c>
      <c r="G46" s="129" t="str">
        <f>'77个辖区市重点项目'!Y60</f>
        <v>蔡厝至翔安机场段开展车站机电安装及装修施工，开累完成55%。</v>
      </c>
      <c r="H46" s="130">
        <f>'77个辖区市重点项目'!S60</f>
        <v>32591</v>
      </c>
      <c r="I46" s="145">
        <f t="shared" si="0"/>
        <v>0.32591</v>
      </c>
      <c r="J46" s="145">
        <f t="shared" si="1"/>
        <v>1.15509480772639</v>
      </c>
      <c r="K46" s="146" t="s">
        <v>1592</v>
      </c>
    </row>
    <row r="47" s="113" customFormat="1" ht="69" customHeight="1" spans="1:11">
      <c r="A47" s="128">
        <v>32</v>
      </c>
      <c r="B47" s="129" t="s">
        <v>945</v>
      </c>
      <c r="C47" s="130">
        <f>'77个辖区市重点项目'!I59</f>
        <v>287800</v>
      </c>
      <c r="D47" s="129" t="s">
        <v>1593</v>
      </c>
      <c r="E47" s="130">
        <f>'77个辖区市重点项目'!M59</f>
        <v>40000</v>
      </c>
      <c r="F47" s="130">
        <f>'77个辖区市重点项目'!R59</f>
        <v>13000</v>
      </c>
      <c r="G47" s="129" t="str">
        <f>'77个辖区市重点项目'!Y59</f>
        <v>幕墙完成85%，机电完成85%，精装完成50%景观完成20%。</v>
      </c>
      <c r="H47" s="130">
        <f>'77个辖区市重点项目'!S59</f>
        <v>29800</v>
      </c>
      <c r="I47" s="145">
        <f t="shared" si="0"/>
        <v>0.745</v>
      </c>
      <c r="J47" s="145">
        <f t="shared" si="1"/>
        <v>2.29230769230769</v>
      </c>
      <c r="K47" s="146" t="s">
        <v>1592</v>
      </c>
    </row>
    <row r="48" s="113" customFormat="1" ht="65" customHeight="1" spans="1:11">
      <c r="A48" s="128">
        <v>33</v>
      </c>
      <c r="B48" s="129" t="s">
        <v>977</v>
      </c>
      <c r="C48" s="130">
        <f>'77个辖区市重点项目'!I61</f>
        <v>1603261</v>
      </c>
      <c r="D48" s="129" t="s">
        <v>1594</v>
      </c>
      <c r="E48" s="130">
        <f>'77个辖区市重点项目'!M61</f>
        <v>40000</v>
      </c>
      <c r="F48" s="130">
        <f>'77个辖区市重点项目'!R61</f>
        <v>0</v>
      </c>
      <c r="G48" s="129" t="str">
        <f>'77个辖区市重点项目'!Y61</f>
        <v>继续开展初步设计等前期工作。</v>
      </c>
      <c r="H48" s="130">
        <f>'77个辖区市重点项目'!S61</f>
        <v>0</v>
      </c>
      <c r="I48" s="145">
        <f t="shared" si="0"/>
        <v>0</v>
      </c>
      <c r="J48" s="145" t="s">
        <v>1420</v>
      </c>
      <c r="K48" s="146" t="s">
        <v>1592</v>
      </c>
    </row>
    <row r="49" s="113" customFormat="1" ht="33" customHeight="1" spans="1:11">
      <c r="A49" s="123" t="s">
        <v>1595</v>
      </c>
      <c r="B49" s="126"/>
      <c r="C49" s="125">
        <f>C50+C51+C52</f>
        <v>103310</v>
      </c>
      <c r="D49" s="127"/>
      <c r="E49" s="125">
        <f t="shared" ref="C49:F49" si="6">E50+E51+E52</f>
        <v>36325</v>
      </c>
      <c r="F49" s="125">
        <f t="shared" si="6"/>
        <v>5740</v>
      </c>
      <c r="G49" s="127"/>
      <c r="H49" s="125">
        <f>H50+H51+H52</f>
        <v>5740</v>
      </c>
      <c r="I49" s="142">
        <f t="shared" si="0"/>
        <v>0.158017894012388</v>
      </c>
      <c r="J49" s="142">
        <f t="shared" si="1"/>
        <v>1</v>
      </c>
      <c r="K49" s="143"/>
    </row>
    <row r="50" s="113" customFormat="1" ht="87" customHeight="1" spans="1:11">
      <c r="A50" s="128">
        <v>34</v>
      </c>
      <c r="B50" s="129" t="s">
        <v>1301</v>
      </c>
      <c r="C50" s="130">
        <f>'77个辖区市重点项目'!I82</f>
        <v>34185</v>
      </c>
      <c r="D50" s="135" t="s">
        <v>1596</v>
      </c>
      <c r="E50" s="130">
        <f>'77个辖区市重点项目'!M82</f>
        <v>13700</v>
      </c>
      <c r="F50" s="130">
        <f>'77个辖区市重点项目'!R82</f>
        <v>2900</v>
      </c>
      <c r="G50" s="135" t="str">
        <f>'77个辖区市重点项目'!Y82</f>
        <v>投产将军祠-鸿山线路。林埭扩建完成电气安装，店里变完成配电楼预制混凝土吊装。</v>
      </c>
      <c r="H50" s="130">
        <f>'77个辖区市重点项目'!S82</f>
        <v>2900</v>
      </c>
      <c r="I50" s="145">
        <f t="shared" si="0"/>
        <v>0.211678832116788</v>
      </c>
      <c r="J50" s="145">
        <f t="shared" si="1"/>
        <v>1</v>
      </c>
      <c r="K50" s="146" t="s">
        <v>1383</v>
      </c>
    </row>
    <row r="51" s="113" customFormat="1" ht="68" customHeight="1" spans="1:11">
      <c r="A51" s="128">
        <v>35</v>
      </c>
      <c r="B51" s="129" t="s">
        <v>1318</v>
      </c>
      <c r="C51" s="130">
        <f>'77个辖区市重点项目'!I83</f>
        <v>47500</v>
      </c>
      <c r="D51" s="135" t="s">
        <v>1597</v>
      </c>
      <c r="E51" s="130">
        <f>'77个辖区市重点项目'!M83</f>
        <v>1000</v>
      </c>
      <c r="F51" s="130">
        <f>'77个辖区市重点项目'!R83</f>
        <v>280</v>
      </c>
      <c r="G51" s="135" t="str">
        <f>'77个辖区市重点项目'!Y83</f>
        <v>林埭变土建完成90%，开展嶝崎变主体施工。</v>
      </c>
      <c r="H51" s="130">
        <f>'77个辖区市重点项目'!S83</f>
        <v>280</v>
      </c>
      <c r="I51" s="145">
        <f t="shared" si="0"/>
        <v>0.28</v>
      </c>
      <c r="J51" s="145">
        <f t="shared" si="1"/>
        <v>1</v>
      </c>
      <c r="K51" s="146" t="s">
        <v>1383</v>
      </c>
    </row>
    <row r="52" s="113" customFormat="1" ht="64" customHeight="1" spans="1:11">
      <c r="A52" s="128">
        <v>36</v>
      </c>
      <c r="B52" s="129" t="s">
        <v>1332</v>
      </c>
      <c r="C52" s="130">
        <f>'77个辖区市重点项目'!I84</f>
        <v>21625</v>
      </c>
      <c r="D52" s="135" t="s">
        <v>1598</v>
      </c>
      <c r="E52" s="130">
        <f>'77个辖区市重点项目'!M84</f>
        <v>21625</v>
      </c>
      <c r="F52" s="130">
        <f>'77个辖区市重点项目'!R84</f>
        <v>2560</v>
      </c>
      <c r="G52" s="129" t="str">
        <f>'77个辖区市重点项目'!Y84</f>
        <v>推进迎峰度夏等项目现场实施工作。</v>
      </c>
      <c r="H52" s="130">
        <f>'77个辖区市重点项目'!S84</f>
        <v>2560</v>
      </c>
      <c r="I52" s="145">
        <f t="shared" si="0"/>
        <v>0.118381502890173</v>
      </c>
      <c r="J52" s="145">
        <f t="shared" si="1"/>
        <v>1</v>
      </c>
      <c r="K52" s="146" t="s">
        <v>1383</v>
      </c>
    </row>
    <row r="53" s="5" customFormat="1" ht="40" customHeight="1" spans="1:11">
      <c r="A53" s="137" t="s">
        <v>1599</v>
      </c>
      <c r="B53" s="137"/>
      <c r="C53" s="138"/>
      <c r="D53" s="137"/>
      <c r="E53" s="138"/>
      <c r="F53" s="138"/>
      <c r="G53" s="137"/>
      <c r="H53" s="138"/>
      <c r="I53" s="149"/>
      <c r="J53" s="149"/>
      <c r="K53" s="137"/>
    </row>
  </sheetData>
  <mergeCells count="22">
    <mergeCell ref="A1:K1"/>
    <mergeCell ref="A2:K2"/>
    <mergeCell ref="A3:K3"/>
    <mergeCell ref="D4:F4"/>
    <mergeCell ref="G4:H4"/>
    <mergeCell ref="I4:J4"/>
    <mergeCell ref="A6:B6"/>
    <mergeCell ref="A7:B7"/>
    <mergeCell ref="A9:B9"/>
    <mergeCell ref="A11:B11"/>
    <mergeCell ref="A15:B15"/>
    <mergeCell ref="A17:B17"/>
    <mergeCell ref="A20:B20"/>
    <mergeCell ref="A26:B26"/>
    <mergeCell ref="A39:B39"/>
    <mergeCell ref="A45:B45"/>
    <mergeCell ref="A49:B49"/>
    <mergeCell ref="A53:K53"/>
    <mergeCell ref="A4:A5"/>
    <mergeCell ref="B4:B5"/>
    <mergeCell ref="C4:C5"/>
    <mergeCell ref="K4:K5"/>
  </mergeCells>
  <printOptions horizontalCentered="1"/>
  <pageMargins left="0.389583333333333" right="0.389583333333333" top="1" bottom="0.708333333333333" header="0.5" footer="0.5"/>
  <pageSetup paperSize="9" scale="95" firstPageNumber="19" orientation="landscape" useFirstPageNumber="1" horizontalDpi="600"/>
  <headerFooter>
    <oddFooter>&amp;C&amp;"Times New Roman"&amp;14-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workbookViewId="0">
      <selection activeCell="B8" sqref="B8"/>
    </sheetView>
  </sheetViews>
  <sheetFormatPr defaultColWidth="9" defaultRowHeight="14.25" outlineLevelCol="6"/>
  <cols>
    <col min="1" max="1" width="6" style="5" customWidth="1"/>
    <col min="2" max="2" width="26.25" style="92" customWidth="1"/>
    <col min="3" max="6" width="12.125" style="92" customWidth="1"/>
    <col min="7" max="238" width="12.5" style="92" customWidth="1"/>
    <col min="239" max="241" width="9" style="92"/>
    <col min="242" max="242" width="9" style="2"/>
    <col min="243" max="16384" width="9" style="92"/>
  </cols>
  <sheetData>
    <row r="1" s="90" customFormat="1" ht="29" customHeight="1" spans="1:6">
      <c r="A1" s="93" t="s">
        <v>1600</v>
      </c>
      <c r="B1" s="93"/>
      <c r="C1" s="93"/>
      <c r="D1" s="93"/>
      <c r="E1" s="93"/>
      <c r="F1" s="93"/>
    </row>
    <row r="2" ht="52" customHeight="1" spans="1:6">
      <c r="A2" s="94" t="s">
        <v>1601</v>
      </c>
      <c r="B2" s="94"/>
      <c r="C2" s="94"/>
      <c r="D2" s="94"/>
      <c r="E2" s="94"/>
      <c r="F2" s="94"/>
    </row>
    <row r="3" s="91" customFormat="1" ht="26" customHeight="1" spans="1:6">
      <c r="A3" s="95" t="s">
        <v>1602</v>
      </c>
      <c r="B3" s="96"/>
      <c r="C3" s="96"/>
      <c r="D3" s="96"/>
      <c r="E3" s="96"/>
      <c r="F3" s="97"/>
    </row>
    <row r="4" s="2" customFormat="1" ht="42" customHeight="1" spans="1:6">
      <c r="A4" s="98" t="s">
        <v>1</v>
      </c>
      <c r="B4" s="99" t="s">
        <v>5</v>
      </c>
      <c r="C4" s="99" t="s">
        <v>1603</v>
      </c>
      <c r="D4" s="99" t="s">
        <v>1604</v>
      </c>
      <c r="E4" s="99" t="s">
        <v>1605</v>
      </c>
      <c r="F4" s="100" t="s">
        <v>1606</v>
      </c>
    </row>
    <row r="5" ht="26" customHeight="1" spans="1:6">
      <c r="A5" s="98" t="s">
        <v>1607</v>
      </c>
      <c r="B5" s="99"/>
      <c r="C5" s="101">
        <f>SUM(C6:C17)</f>
        <v>67</v>
      </c>
      <c r="D5" s="101">
        <f>SUM(D6:D17)</f>
        <v>385681</v>
      </c>
      <c r="E5" s="101">
        <f>SUM(E6:E17)</f>
        <v>897284</v>
      </c>
      <c r="F5" s="102">
        <f>SUM(F6:F17)</f>
        <v>511603</v>
      </c>
    </row>
    <row r="6" ht="26" customHeight="1" spans="1:7">
      <c r="A6" s="103">
        <v>1</v>
      </c>
      <c r="B6" s="104" t="s">
        <v>1387</v>
      </c>
      <c r="C6" s="105">
        <v>30</v>
      </c>
      <c r="D6" s="106">
        <f>附件3计算表!G14</f>
        <v>150048</v>
      </c>
      <c r="E6" s="106">
        <f>附件3计算表!H14</f>
        <v>353168</v>
      </c>
      <c r="F6" s="107">
        <f t="shared" ref="F6:F17" si="0">E6-D6</f>
        <v>203120</v>
      </c>
      <c r="G6" s="108"/>
    </row>
    <row r="7" ht="26" customHeight="1" spans="1:7">
      <c r="A7" s="103">
        <v>2</v>
      </c>
      <c r="B7" s="104" t="s">
        <v>1407</v>
      </c>
      <c r="C7" s="105">
        <v>6</v>
      </c>
      <c r="D7" s="106">
        <f>附件3计算表!G59</f>
        <v>35150</v>
      </c>
      <c r="E7" s="106">
        <f>附件3计算表!H59</f>
        <v>188444</v>
      </c>
      <c r="F7" s="107">
        <f t="shared" si="0"/>
        <v>153294</v>
      </c>
      <c r="G7" s="108"/>
    </row>
    <row r="8" ht="26" customHeight="1" spans="1:7">
      <c r="A8" s="103">
        <v>3</v>
      </c>
      <c r="B8" s="104" t="s">
        <v>1403</v>
      </c>
      <c r="C8" s="109">
        <v>3</v>
      </c>
      <c r="D8" s="106">
        <f>附件3计算表!G52</f>
        <v>11500</v>
      </c>
      <c r="E8" s="106">
        <f>附件3计算表!H52</f>
        <v>93038</v>
      </c>
      <c r="F8" s="107">
        <f t="shared" si="0"/>
        <v>81538</v>
      </c>
      <c r="G8" s="108"/>
    </row>
    <row r="9" ht="26" customHeight="1" spans="1:7">
      <c r="A9" s="103">
        <v>4</v>
      </c>
      <c r="B9" s="104" t="s">
        <v>1411</v>
      </c>
      <c r="C9" s="110">
        <v>6</v>
      </c>
      <c r="D9" s="106">
        <f>附件3计算表!G65</f>
        <v>58157</v>
      </c>
      <c r="E9" s="106">
        <f>附件3计算表!H65</f>
        <v>105277</v>
      </c>
      <c r="F9" s="107">
        <f t="shared" si="0"/>
        <v>47120</v>
      </c>
      <c r="G9" s="108"/>
    </row>
    <row r="10" ht="26" customHeight="1" spans="1:6">
      <c r="A10" s="103">
        <v>5</v>
      </c>
      <c r="B10" s="111" t="s">
        <v>1396</v>
      </c>
      <c r="C10" s="112">
        <v>3</v>
      </c>
      <c r="D10" s="112">
        <f>附件3计算表!G49</f>
        <v>3545</v>
      </c>
      <c r="E10" s="112">
        <f>附件3计算表!H49</f>
        <v>14375</v>
      </c>
      <c r="F10" s="107">
        <f t="shared" si="0"/>
        <v>10830</v>
      </c>
    </row>
    <row r="11" ht="26" customHeight="1" spans="1:7">
      <c r="A11" s="103">
        <v>6</v>
      </c>
      <c r="B11" s="104" t="s">
        <v>1376</v>
      </c>
      <c r="C11" s="105">
        <v>2</v>
      </c>
      <c r="D11" s="112">
        <f>附件3计算表!G55</f>
        <v>27100</v>
      </c>
      <c r="E11" s="112">
        <f>附件3计算表!H55</f>
        <v>31800</v>
      </c>
      <c r="F11" s="107">
        <f t="shared" si="0"/>
        <v>4700</v>
      </c>
      <c r="G11" s="108"/>
    </row>
    <row r="12" ht="26" customHeight="1" spans="1:6">
      <c r="A12" s="103">
        <v>7</v>
      </c>
      <c r="B12" s="104" t="s">
        <v>1383</v>
      </c>
      <c r="C12" s="109">
        <v>4</v>
      </c>
      <c r="D12" s="112">
        <f>附件3计算表!G10</f>
        <v>6596</v>
      </c>
      <c r="E12" s="112">
        <f>附件3计算表!H10</f>
        <v>10196</v>
      </c>
      <c r="F12" s="107">
        <f t="shared" si="0"/>
        <v>3600</v>
      </c>
    </row>
    <row r="13" ht="26" customHeight="1" spans="1:6">
      <c r="A13" s="103">
        <v>8</v>
      </c>
      <c r="B13" s="104" t="s">
        <v>1433</v>
      </c>
      <c r="C13" s="109">
        <v>2</v>
      </c>
      <c r="D13" s="112">
        <f>附件3计算表!G57</f>
        <v>74700</v>
      </c>
      <c r="E13" s="112">
        <f>附件3计算表!H57</f>
        <v>77720</v>
      </c>
      <c r="F13" s="107">
        <f t="shared" si="0"/>
        <v>3020</v>
      </c>
    </row>
    <row r="14" ht="26" customHeight="1" spans="1:6">
      <c r="A14" s="103">
        <v>9</v>
      </c>
      <c r="B14" s="104" t="s">
        <v>1372</v>
      </c>
      <c r="C14" s="109">
        <v>4</v>
      </c>
      <c r="D14" s="112">
        <f>附件3计算表!G46</f>
        <v>5580</v>
      </c>
      <c r="E14" s="112">
        <f>附件3计算表!H46</f>
        <v>8114</v>
      </c>
      <c r="F14" s="107">
        <f t="shared" si="0"/>
        <v>2534</v>
      </c>
    </row>
    <row r="15" ht="26" customHeight="1" spans="1:6">
      <c r="A15" s="103">
        <v>10</v>
      </c>
      <c r="B15" s="104" t="s">
        <v>1514</v>
      </c>
      <c r="C15" s="105">
        <v>4</v>
      </c>
      <c r="D15" s="112">
        <f>附件3计算表!G6</f>
        <v>4005</v>
      </c>
      <c r="E15" s="112">
        <f>附件3计算表!H6</f>
        <v>5752</v>
      </c>
      <c r="F15" s="107">
        <f t="shared" si="0"/>
        <v>1747</v>
      </c>
    </row>
    <row r="16" ht="26" customHeight="1" spans="1:6">
      <c r="A16" s="103">
        <v>11</v>
      </c>
      <c r="B16" s="111" t="s">
        <v>1368</v>
      </c>
      <c r="C16" s="112">
        <v>2</v>
      </c>
      <c r="D16" s="112">
        <f>附件3计算表!G4</f>
        <v>4300</v>
      </c>
      <c r="E16" s="112">
        <f>附件3计算表!H4</f>
        <v>4400</v>
      </c>
      <c r="F16" s="107">
        <f t="shared" si="0"/>
        <v>100</v>
      </c>
    </row>
    <row r="17" ht="26" customHeight="1" spans="1:6">
      <c r="A17" s="103">
        <v>12</v>
      </c>
      <c r="B17" s="104" t="s">
        <v>1393</v>
      </c>
      <c r="C17" s="109">
        <v>1</v>
      </c>
      <c r="D17" s="112">
        <f>附件3计算表!G44</f>
        <v>5000</v>
      </c>
      <c r="E17" s="112">
        <f>附件3计算表!H44</f>
        <v>5000</v>
      </c>
      <c r="F17" s="107">
        <f t="shared" si="0"/>
        <v>0</v>
      </c>
    </row>
  </sheetData>
  <mergeCells count="4">
    <mergeCell ref="A1:F1"/>
    <mergeCell ref="A2:F2"/>
    <mergeCell ref="A3:F3"/>
    <mergeCell ref="A5:B5"/>
  </mergeCells>
  <printOptions horizontalCentered="1"/>
  <pageMargins left="0.751388888888889" right="0.751388888888889" top="1" bottom="1" header="0.5" footer="0.5"/>
  <pageSetup paperSize="9" firstPageNumber="28" orientation="portrait" useFirstPageNumber="1" horizontalDpi="600"/>
  <headerFooter>
    <oddFooter>&amp;C&amp;"Times New Roman"&amp;14-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56" workbookViewId="0">
      <selection activeCell="F4" sqref="F4:F70"/>
    </sheetView>
  </sheetViews>
  <sheetFormatPr defaultColWidth="9" defaultRowHeight="13.5" outlineLevelCol="7"/>
  <cols>
    <col min="1" max="1" width="5.125" style="71" customWidth="1"/>
    <col min="2" max="2" width="25.75" style="71" customWidth="1"/>
    <col min="3" max="3" width="50.25" style="72" customWidth="1"/>
    <col min="4" max="4" width="19" style="73" customWidth="1"/>
    <col min="5" max="5" width="16.25" style="71" customWidth="1"/>
    <col min="6" max="16384" width="9" style="74"/>
  </cols>
  <sheetData>
    <row r="1" ht="32" customHeight="1" spans="1:5">
      <c r="A1" s="75" t="s">
        <v>1347</v>
      </c>
      <c r="B1" s="75"/>
      <c r="C1" s="75"/>
      <c r="D1" s="76"/>
      <c r="E1" s="76"/>
    </row>
    <row r="2" ht="45" customHeight="1" spans="1:5">
      <c r="A2" s="77" t="s">
        <v>1608</v>
      </c>
      <c r="B2" s="77"/>
      <c r="C2" s="77"/>
      <c r="D2" s="77"/>
      <c r="E2" s="77"/>
    </row>
    <row r="3" s="70" customFormat="1" ht="30" customHeight="1" spans="1:7">
      <c r="A3" s="78" t="s">
        <v>1</v>
      </c>
      <c r="B3" s="78" t="s">
        <v>5</v>
      </c>
      <c r="C3" s="79" t="s">
        <v>2</v>
      </c>
      <c r="D3" s="79" t="s">
        <v>1609</v>
      </c>
      <c r="E3" s="78" t="s">
        <v>1610</v>
      </c>
      <c r="F3" s="70" t="s">
        <v>1611</v>
      </c>
      <c r="G3" s="70" t="s">
        <v>1607</v>
      </c>
    </row>
    <row r="4" s="70" customFormat="1" ht="30" customHeight="1" spans="1:8">
      <c r="A4" s="80">
        <v>1</v>
      </c>
      <c r="B4" s="80" t="s">
        <v>1612</v>
      </c>
      <c r="C4" s="81" t="s">
        <v>90</v>
      </c>
      <c r="D4" s="82">
        <f>通报附件1!G27</f>
        <v>1300</v>
      </c>
      <c r="E4" s="83">
        <f>通报附件1!I27</f>
        <v>1400</v>
      </c>
      <c r="F4" s="70">
        <f>E4-D4</f>
        <v>100</v>
      </c>
      <c r="G4" s="70">
        <f>D4+D5</f>
        <v>4300</v>
      </c>
      <c r="H4" s="70">
        <f>E4+E5</f>
        <v>4400</v>
      </c>
    </row>
    <row r="5" s="70" customFormat="1" ht="30" customHeight="1" spans="1:6">
      <c r="A5" s="84"/>
      <c r="B5" s="84"/>
      <c r="C5" s="81" t="s">
        <v>733</v>
      </c>
      <c r="D5" s="82">
        <f>通报附件1!G9</f>
        <v>3000</v>
      </c>
      <c r="E5" s="83">
        <f>通报附件1!I9</f>
        <v>3000</v>
      </c>
      <c r="F5" s="70">
        <f t="shared" ref="F5:F36" si="0">E5-D5</f>
        <v>0</v>
      </c>
    </row>
    <row r="6" ht="25" customHeight="1" spans="1:8">
      <c r="A6" s="83">
        <v>2</v>
      </c>
      <c r="B6" s="82" t="s">
        <v>1613</v>
      </c>
      <c r="C6" s="85" t="s">
        <v>317</v>
      </c>
      <c r="D6" s="82">
        <f>通报附件1!G75</f>
        <v>1700</v>
      </c>
      <c r="E6" s="83">
        <f>通报附件1!I75</f>
        <v>3001</v>
      </c>
      <c r="F6" s="70">
        <f t="shared" si="0"/>
        <v>1301</v>
      </c>
      <c r="G6" s="74">
        <f>SUM(D6:D9)</f>
        <v>4005</v>
      </c>
      <c r="H6" s="74">
        <f>SUM(E6:E9)</f>
        <v>5752</v>
      </c>
    </row>
    <row r="7" ht="25" customHeight="1" spans="1:6">
      <c r="A7" s="83"/>
      <c r="B7" s="83"/>
      <c r="C7" s="85" t="s">
        <v>338</v>
      </c>
      <c r="D7" s="82">
        <f>通报附件1!G76</f>
        <v>1300</v>
      </c>
      <c r="E7" s="83">
        <f>通报附件1!I76</f>
        <v>1636</v>
      </c>
      <c r="F7" s="70">
        <f t="shared" si="0"/>
        <v>336</v>
      </c>
    </row>
    <row r="8" ht="25" customHeight="1" spans="1:6">
      <c r="A8" s="83"/>
      <c r="B8" s="83"/>
      <c r="C8" s="85" t="s">
        <v>1519</v>
      </c>
      <c r="D8" s="82">
        <f>通报附件1!G78</f>
        <v>1005</v>
      </c>
      <c r="E8" s="83">
        <f>通报附件1!I78</f>
        <v>1115</v>
      </c>
      <c r="F8" s="70">
        <f t="shared" si="0"/>
        <v>110</v>
      </c>
    </row>
    <row r="9" ht="25" customHeight="1" spans="1:6">
      <c r="A9" s="83"/>
      <c r="B9" s="83"/>
      <c r="C9" s="85" t="s">
        <v>1533</v>
      </c>
      <c r="D9" s="82">
        <f>通报附件1!G84</f>
        <v>0</v>
      </c>
      <c r="E9" s="83">
        <f>通报附件1!I84</f>
        <v>0</v>
      </c>
      <c r="F9" s="70">
        <f t="shared" si="0"/>
        <v>0</v>
      </c>
    </row>
    <row r="10" ht="25" customHeight="1" spans="1:8">
      <c r="A10" s="83">
        <v>3</v>
      </c>
      <c r="B10" s="82" t="s">
        <v>1614</v>
      </c>
      <c r="C10" s="85" t="s">
        <v>56</v>
      </c>
      <c r="D10" s="82">
        <f>通报附件1!G14</f>
        <v>5600</v>
      </c>
      <c r="E10" s="83">
        <f>通报附件1!I14</f>
        <v>8000</v>
      </c>
      <c r="F10" s="70">
        <f t="shared" si="0"/>
        <v>2400</v>
      </c>
      <c r="G10" s="74">
        <f>SUM(D10:D13)</f>
        <v>6596</v>
      </c>
      <c r="H10" s="74">
        <f>SUM(E10:E13)</f>
        <v>10196</v>
      </c>
    </row>
    <row r="11" ht="25" customHeight="1" spans="1:6">
      <c r="A11" s="83"/>
      <c r="B11" s="82"/>
      <c r="C11" s="85" t="s">
        <v>710</v>
      </c>
      <c r="D11" s="82">
        <f>通报附件1!G28</f>
        <v>0</v>
      </c>
      <c r="E11" s="83">
        <f>通报附件1!I28</f>
        <v>800</v>
      </c>
      <c r="F11" s="70">
        <f t="shared" si="0"/>
        <v>800</v>
      </c>
    </row>
    <row r="12" ht="25" customHeight="1" spans="1:6">
      <c r="A12" s="83"/>
      <c r="B12" s="82"/>
      <c r="C12" s="85" t="s">
        <v>574</v>
      </c>
      <c r="D12" s="82">
        <f>通报附件1!G29</f>
        <v>700</v>
      </c>
      <c r="E12" s="83">
        <f>通报附件1!I29</f>
        <v>1100</v>
      </c>
      <c r="F12" s="70">
        <f t="shared" si="0"/>
        <v>400</v>
      </c>
    </row>
    <row r="13" ht="25" customHeight="1" spans="1:6">
      <c r="A13" s="83"/>
      <c r="B13" s="83"/>
      <c r="C13" s="85" t="s">
        <v>1412</v>
      </c>
      <c r="D13" s="82">
        <f>通报附件1!G25</f>
        <v>296</v>
      </c>
      <c r="E13" s="83">
        <f>通报附件1!I25</f>
        <v>296</v>
      </c>
      <c r="F13" s="70">
        <f t="shared" si="0"/>
        <v>0</v>
      </c>
    </row>
    <row r="14" ht="25" customHeight="1" spans="1:8">
      <c r="A14" s="80">
        <v>4</v>
      </c>
      <c r="B14" s="86" t="s">
        <v>1615</v>
      </c>
      <c r="C14" s="85" t="s">
        <v>171</v>
      </c>
      <c r="D14" s="82">
        <f>通报附件1!G60</f>
        <v>7000</v>
      </c>
      <c r="E14" s="83">
        <f>通报附件1!I60</f>
        <v>15000</v>
      </c>
      <c r="F14" s="70">
        <f t="shared" si="0"/>
        <v>8000</v>
      </c>
      <c r="G14" s="74">
        <f>SUM(D14:D43)</f>
        <v>150048</v>
      </c>
      <c r="H14" s="74">
        <f>SUM(E14:E43)</f>
        <v>353168</v>
      </c>
    </row>
    <row r="15" ht="25" customHeight="1" spans="1:6">
      <c r="A15" s="87"/>
      <c r="B15" s="88"/>
      <c r="C15" s="85" t="s">
        <v>157</v>
      </c>
      <c r="D15" s="82">
        <f>通报附件1!G73</f>
        <v>26000</v>
      </c>
      <c r="E15" s="83">
        <f>通报附件1!I73</f>
        <v>97500</v>
      </c>
      <c r="F15" s="70">
        <f t="shared" si="0"/>
        <v>71500</v>
      </c>
    </row>
    <row r="16" ht="25" customHeight="1" spans="1:6">
      <c r="A16" s="87"/>
      <c r="B16" s="88"/>
      <c r="C16" s="85" t="s">
        <v>141</v>
      </c>
      <c r="D16" s="82">
        <f>通报附件1!G61</f>
        <v>7300</v>
      </c>
      <c r="E16" s="83">
        <f>通报附件1!I61</f>
        <v>7300</v>
      </c>
      <c r="F16" s="70">
        <f t="shared" si="0"/>
        <v>0</v>
      </c>
    </row>
    <row r="17" ht="25" customHeight="1" spans="1:6">
      <c r="A17" s="87"/>
      <c r="B17" s="88"/>
      <c r="C17" s="85" t="s">
        <v>222</v>
      </c>
      <c r="D17" s="82">
        <f>通报附件1!G62</f>
        <v>13400</v>
      </c>
      <c r="E17" s="83">
        <f>通报附件1!I62</f>
        <v>19700</v>
      </c>
      <c r="F17" s="70">
        <f t="shared" si="0"/>
        <v>6300</v>
      </c>
    </row>
    <row r="18" ht="25" customHeight="1" spans="1:6">
      <c r="A18" s="87"/>
      <c r="B18" s="88"/>
      <c r="C18" s="85" t="s">
        <v>1616</v>
      </c>
      <c r="D18" s="82">
        <f>通报附件1!G63</f>
        <v>19200</v>
      </c>
      <c r="E18" s="83">
        <f>通报附件1!I63</f>
        <v>28350</v>
      </c>
      <c r="F18" s="70">
        <f t="shared" si="0"/>
        <v>9150</v>
      </c>
    </row>
    <row r="19" ht="25" customHeight="1" spans="1:6">
      <c r="A19" s="87"/>
      <c r="B19" s="88"/>
      <c r="C19" s="85" t="s">
        <v>187</v>
      </c>
      <c r="D19" s="82">
        <f>通报附件1!G74</f>
        <v>0</v>
      </c>
      <c r="E19" s="83">
        <f>通报附件1!I74</f>
        <v>250</v>
      </c>
      <c r="F19" s="70">
        <f t="shared" si="0"/>
        <v>250</v>
      </c>
    </row>
    <row r="20" ht="25" customHeight="1" spans="1:6">
      <c r="A20" s="87"/>
      <c r="B20" s="88"/>
      <c r="C20" s="85" t="s">
        <v>428</v>
      </c>
      <c r="D20" s="82">
        <f>通报附件1!G15</f>
        <v>60000</v>
      </c>
      <c r="E20" s="83">
        <f>通报附件1!I15</f>
        <v>157600</v>
      </c>
      <c r="F20" s="70">
        <f t="shared" si="0"/>
        <v>97600</v>
      </c>
    </row>
    <row r="21" ht="25" customHeight="1" spans="1:6">
      <c r="A21" s="87"/>
      <c r="B21" s="88"/>
      <c r="C21" s="85" t="s">
        <v>504</v>
      </c>
      <c r="D21" s="82">
        <f>通报附件1!G31</f>
        <v>267</v>
      </c>
      <c r="E21" s="83">
        <f>通报附件1!I31</f>
        <v>4051</v>
      </c>
      <c r="F21" s="70">
        <f t="shared" si="0"/>
        <v>3784</v>
      </c>
    </row>
    <row r="22" ht="25" customHeight="1" spans="1:6">
      <c r="A22" s="87"/>
      <c r="B22" s="88"/>
      <c r="C22" s="85" t="s">
        <v>521</v>
      </c>
      <c r="D22" s="82">
        <f>通报附件1!G16</f>
        <v>10000</v>
      </c>
      <c r="E22" s="83">
        <f>通报附件1!I16</f>
        <v>15156</v>
      </c>
      <c r="F22" s="70">
        <f t="shared" si="0"/>
        <v>5156</v>
      </c>
    </row>
    <row r="23" ht="25" customHeight="1" spans="1:6">
      <c r="A23" s="87"/>
      <c r="B23" s="88"/>
      <c r="C23" s="85" t="s">
        <v>748</v>
      </c>
      <c r="D23" s="82">
        <f>通报附件1!G82</f>
        <v>0</v>
      </c>
      <c r="E23" s="83">
        <f>通报附件1!I82</f>
        <v>0</v>
      </c>
      <c r="F23" s="70">
        <f t="shared" si="0"/>
        <v>0</v>
      </c>
    </row>
    <row r="24" ht="25" customHeight="1" spans="1:6">
      <c r="A24" s="87"/>
      <c r="B24" s="88"/>
      <c r="C24" s="85" t="s">
        <v>1617</v>
      </c>
      <c r="D24" s="82">
        <f>通报附件1!G83</f>
        <v>0</v>
      </c>
      <c r="E24" s="83">
        <f>通报附件1!I83</f>
        <v>0</v>
      </c>
      <c r="F24" s="70">
        <f t="shared" si="0"/>
        <v>0</v>
      </c>
    </row>
    <row r="25" ht="25" customHeight="1" spans="1:6">
      <c r="A25" s="87"/>
      <c r="B25" s="88"/>
      <c r="C25" s="85" t="s">
        <v>694</v>
      </c>
      <c r="D25" s="82">
        <f>通报附件1!G32</f>
        <v>0</v>
      </c>
      <c r="E25" s="83">
        <f>通报附件1!I32</f>
        <v>0</v>
      </c>
      <c r="F25" s="70">
        <f t="shared" si="0"/>
        <v>0</v>
      </c>
    </row>
    <row r="26" ht="25" customHeight="1" spans="1:6">
      <c r="A26" s="87"/>
      <c r="B26" s="88"/>
      <c r="C26" s="85" t="s">
        <v>300</v>
      </c>
      <c r="D26" s="82">
        <f>通报附件1!G64</f>
        <v>1771</v>
      </c>
      <c r="E26" s="83">
        <f>通报附件1!I64</f>
        <v>1856</v>
      </c>
      <c r="F26" s="70">
        <f t="shared" si="0"/>
        <v>85</v>
      </c>
    </row>
    <row r="27" ht="25" customHeight="1" spans="1:6">
      <c r="A27" s="87"/>
      <c r="B27" s="88"/>
      <c r="C27" s="85" t="s">
        <v>1522</v>
      </c>
      <c r="D27" s="82">
        <f>通报附件1!G79</f>
        <v>1050</v>
      </c>
      <c r="E27" s="83">
        <f>通报附件1!I79</f>
        <v>2152</v>
      </c>
      <c r="F27" s="70">
        <f t="shared" si="0"/>
        <v>1102</v>
      </c>
    </row>
    <row r="28" ht="25" customHeight="1" spans="1:6">
      <c r="A28" s="87"/>
      <c r="B28" s="88"/>
      <c r="C28" s="85" t="s">
        <v>1497</v>
      </c>
      <c r="D28" s="82">
        <f>通报附件1!G67</f>
        <v>696</v>
      </c>
      <c r="E28" s="83">
        <f>通报附件1!I67</f>
        <v>718</v>
      </c>
      <c r="F28" s="70">
        <f t="shared" si="0"/>
        <v>22</v>
      </c>
    </row>
    <row r="29" ht="25" customHeight="1" spans="1:6">
      <c r="A29" s="87"/>
      <c r="B29" s="88"/>
      <c r="C29" s="85" t="s">
        <v>1449</v>
      </c>
      <c r="D29" s="82">
        <f>通报附件1!G42</f>
        <v>500</v>
      </c>
      <c r="E29" s="83">
        <f>通报附件1!I42</f>
        <v>500</v>
      </c>
      <c r="F29" s="70">
        <f t="shared" si="0"/>
        <v>0</v>
      </c>
    </row>
    <row r="30" ht="25" customHeight="1" spans="1:6">
      <c r="A30" s="87"/>
      <c r="B30" s="88"/>
      <c r="C30" s="85" t="s">
        <v>1455</v>
      </c>
      <c r="D30" s="82">
        <f>通报附件1!G45</f>
        <v>0</v>
      </c>
      <c r="E30" s="83">
        <f>通报附件1!I45</f>
        <v>0</v>
      </c>
      <c r="F30" s="70">
        <f t="shared" si="0"/>
        <v>0</v>
      </c>
    </row>
    <row r="31" ht="25" customHeight="1" spans="1:6">
      <c r="A31" s="87"/>
      <c r="B31" s="88"/>
      <c r="C31" s="85" t="s">
        <v>1458</v>
      </c>
      <c r="D31" s="82">
        <f>通报附件1!G46</f>
        <v>0</v>
      </c>
      <c r="E31" s="83">
        <f>通报附件1!I46</f>
        <v>0</v>
      </c>
      <c r="F31" s="70">
        <f t="shared" si="0"/>
        <v>0</v>
      </c>
    </row>
    <row r="32" ht="25" customHeight="1" spans="1:6">
      <c r="A32" s="87"/>
      <c r="B32" s="88"/>
      <c r="C32" s="85" t="s">
        <v>1460</v>
      </c>
      <c r="D32" s="82">
        <f>通报附件1!G47</f>
        <v>0</v>
      </c>
      <c r="E32" s="83">
        <f>通报附件1!I47</f>
        <v>0</v>
      </c>
      <c r="F32" s="70">
        <f t="shared" si="0"/>
        <v>0</v>
      </c>
    </row>
    <row r="33" ht="25" customHeight="1" spans="1:6">
      <c r="A33" s="87"/>
      <c r="B33" s="88"/>
      <c r="C33" s="85" t="s">
        <v>1462</v>
      </c>
      <c r="D33" s="82">
        <f>通报附件1!G48</f>
        <v>180</v>
      </c>
      <c r="E33" s="83">
        <f>通报附件1!I48</f>
        <v>180</v>
      </c>
      <c r="F33" s="70">
        <f t="shared" si="0"/>
        <v>0</v>
      </c>
    </row>
    <row r="34" ht="25" customHeight="1" spans="1:6">
      <c r="A34" s="87"/>
      <c r="B34" s="88"/>
      <c r="C34" s="85" t="s">
        <v>1452</v>
      </c>
      <c r="D34" s="82">
        <f>通报附件1!G43</f>
        <v>769</v>
      </c>
      <c r="E34" s="83">
        <f>通报附件1!I43</f>
        <v>769</v>
      </c>
      <c r="F34" s="70">
        <f t="shared" si="0"/>
        <v>0</v>
      </c>
    </row>
    <row r="35" ht="25" customHeight="1" spans="1:6">
      <c r="A35" s="87"/>
      <c r="B35" s="88"/>
      <c r="C35" s="85" t="s">
        <v>1465</v>
      </c>
      <c r="D35" s="82">
        <f>通报附件1!G49</f>
        <v>50</v>
      </c>
      <c r="E35" s="83">
        <f>通报附件1!I49</f>
        <v>220</v>
      </c>
      <c r="F35" s="70">
        <f t="shared" si="0"/>
        <v>170</v>
      </c>
    </row>
    <row r="36" ht="25" customHeight="1" spans="1:6">
      <c r="A36" s="87"/>
      <c r="B36" s="88"/>
      <c r="C36" s="85" t="s">
        <v>1468</v>
      </c>
      <c r="D36" s="82">
        <f>通报附件1!G50</f>
        <v>0</v>
      </c>
      <c r="E36" s="83">
        <f>通报附件1!I50</f>
        <v>0</v>
      </c>
      <c r="F36" s="70">
        <f t="shared" si="0"/>
        <v>0</v>
      </c>
    </row>
    <row r="37" ht="25" customHeight="1" spans="1:6">
      <c r="A37" s="87"/>
      <c r="B37" s="88"/>
      <c r="C37" s="85" t="s">
        <v>1525</v>
      </c>
      <c r="D37" s="82">
        <f>通报附件1!G80</f>
        <v>1865</v>
      </c>
      <c r="E37" s="83">
        <f>通报附件1!I80</f>
        <v>1866</v>
      </c>
      <c r="F37" s="70">
        <f t="shared" ref="F37:F70" si="1">E37-D37</f>
        <v>1</v>
      </c>
    </row>
    <row r="38" ht="25" customHeight="1" spans="1:6">
      <c r="A38" s="87"/>
      <c r="B38" s="88"/>
      <c r="C38" s="85" t="s">
        <v>1471</v>
      </c>
      <c r="D38" s="82">
        <f>通报附件1!G51</f>
        <v>0</v>
      </c>
      <c r="E38" s="83">
        <f>通报附件1!I51</f>
        <v>0</v>
      </c>
      <c r="F38" s="70">
        <f t="shared" si="1"/>
        <v>0</v>
      </c>
    </row>
    <row r="39" ht="25" customHeight="1" spans="1:6">
      <c r="A39" s="87"/>
      <c r="B39" s="88"/>
      <c r="C39" s="85" t="s">
        <v>1474</v>
      </c>
      <c r="D39" s="82">
        <f>通报附件1!G52</f>
        <v>0</v>
      </c>
      <c r="E39" s="83">
        <f>通报附件1!I52</f>
        <v>0</v>
      </c>
      <c r="F39" s="70">
        <f t="shared" si="1"/>
        <v>0</v>
      </c>
    </row>
    <row r="40" ht="25" customHeight="1" spans="1:6">
      <c r="A40" s="87"/>
      <c r="B40" s="88"/>
      <c r="C40" s="85" t="s">
        <v>1476</v>
      </c>
      <c r="D40" s="82">
        <f>通报附件1!G53</f>
        <v>0</v>
      </c>
      <c r="E40" s="83">
        <f>通报附件1!I53</f>
        <v>0</v>
      </c>
      <c r="F40" s="70">
        <f t="shared" si="1"/>
        <v>0</v>
      </c>
    </row>
    <row r="41" ht="25" customHeight="1" spans="1:6">
      <c r="A41" s="87"/>
      <c r="B41" s="88"/>
      <c r="C41" s="85" t="s">
        <v>1478</v>
      </c>
      <c r="D41" s="82">
        <f>通报附件1!G54</f>
        <v>0</v>
      </c>
      <c r="E41" s="83">
        <f>通报附件1!I54</f>
        <v>0</v>
      </c>
      <c r="F41" s="70">
        <f t="shared" si="1"/>
        <v>0</v>
      </c>
    </row>
    <row r="42" ht="25" customHeight="1" spans="1:6">
      <c r="A42" s="87"/>
      <c r="B42" s="88"/>
      <c r="C42" s="85" t="s">
        <v>1479</v>
      </c>
      <c r="D42" s="82">
        <f>通报附件1!G55</f>
        <v>0</v>
      </c>
      <c r="E42" s="83">
        <f>通报附件1!I55</f>
        <v>0</v>
      </c>
      <c r="F42" s="70">
        <f t="shared" si="1"/>
        <v>0</v>
      </c>
    </row>
    <row r="43" ht="25" customHeight="1" spans="1:6">
      <c r="A43" s="84"/>
      <c r="B43" s="88"/>
      <c r="C43" s="85" t="s">
        <v>1480</v>
      </c>
      <c r="D43" s="82">
        <f>通报附件1!G56</f>
        <v>0</v>
      </c>
      <c r="E43" s="83">
        <f>通报附件1!I56</f>
        <v>0</v>
      </c>
      <c r="F43" s="70">
        <f t="shared" si="1"/>
        <v>0</v>
      </c>
    </row>
    <row r="44" ht="25" customHeight="1" spans="1:8">
      <c r="A44" s="83">
        <v>5</v>
      </c>
      <c r="B44" s="83" t="s">
        <v>1618</v>
      </c>
      <c r="C44" s="85" t="s">
        <v>410</v>
      </c>
      <c r="D44" s="82">
        <f>通报附件1!G17</f>
        <v>5000</v>
      </c>
      <c r="E44" s="83">
        <f>通报附件1!I17</f>
        <v>5000</v>
      </c>
      <c r="F44" s="70">
        <f t="shared" si="1"/>
        <v>0</v>
      </c>
      <c r="G44" s="74">
        <f>D44</f>
        <v>5000</v>
      </c>
      <c r="H44" s="74">
        <f>E44</f>
        <v>5000</v>
      </c>
    </row>
    <row r="45" ht="25" customHeight="1" spans="1:6">
      <c r="A45" s="83">
        <v>6</v>
      </c>
      <c r="B45" s="82" t="s">
        <v>1619</v>
      </c>
      <c r="C45" s="85" t="s">
        <v>678</v>
      </c>
      <c r="D45" s="82">
        <f>通报附件1!G10</f>
        <v>3080</v>
      </c>
      <c r="E45" s="83">
        <f>通报附件1!I10</f>
        <v>4620</v>
      </c>
      <c r="F45" s="70">
        <f t="shared" si="1"/>
        <v>1540</v>
      </c>
    </row>
    <row r="46" ht="25" customHeight="1" spans="1:8">
      <c r="A46" s="83"/>
      <c r="B46" s="83"/>
      <c r="C46" s="85" t="s">
        <v>1620</v>
      </c>
      <c r="D46" s="82">
        <f>通报附件1!G30</f>
        <v>200</v>
      </c>
      <c r="E46" s="83">
        <f>通报附件1!I30</f>
        <v>200</v>
      </c>
      <c r="F46" s="70">
        <f t="shared" si="1"/>
        <v>0</v>
      </c>
      <c r="G46" s="74">
        <f>SUM(D45:D48)</f>
        <v>5580</v>
      </c>
      <c r="H46" s="74">
        <f>SUM(E45:E48)</f>
        <v>8114</v>
      </c>
    </row>
    <row r="47" ht="25" customHeight="1" spans="1:6">
      <c r="A47" s="83"/>
      <c r="B47" s="83"/>
      <c r="C47" s="85" t="s">
        <v>1621</v>
      </c>
      <c r="D47" s="82">
        <f>通报附件1!G65</f>
        <v>1300</v>
      </c>
      <c r="E47" s="83">
        <f>通报附件1!I65</f>
        <v>1307</v>
      </c>
      <c r="F47" s="70">
        <f t="shared" si="1"/>
        <v>7</v>
      </c>
    </row>
    <row r="48" ht="25" customHeight="1" spans="1:6">
      <c r="A48" s="83"/>
      <c r="B48" s="83"/>
      <c r="C48" s="85" t="s">
        <v>353</v>
      </c>
      <c r="D48" s="82">
        <f>通报附件1!G77</f>
        <v>1000</v>
      </c>
      <c r="E48" s="83">
        <f>通报附件1!I77</f>
        <v>1987</v>
      </c>
      <c r="F48" s="70">
        <f t="shared" si="1"/>
        <v>987</v>
      </c>
    </row>
    <row r="49" ht="25" customHeight="1" spans="1:8">
      <c r="A49" s="83">
        <v>7</v>
      </c>
      <c r="B49" s="82" t="s">
        <v>1622</v>
      </c>
      <c r="C49" s="85" t="s">
        <v>388</v>
      </c>
      <c r="D49" s="82">
        <f>通报附件1!G18</f>
        <v>400</v>
      </c>
      <c r="E49" s="83">
        <f>通报附件1!I18</f>
        <v>1100</v>
      </c>
      <c r="F49" s="70">
        <f t="shared" si="1"/>
        <v>700</v>
      </c>
      <c r="G49" s="74">
        <f>SUM(D49:D51)</f>
        <v>3545</v>
      </c>
      <c r="H49" s="74">
        <f>SUM(E49:E51)</f>
        <v>14375</v>
      </c>
    </row>
    <row r="50" ht="25" customHeight="1" spans="1:6">
      <c r="A50" s="83"/>
      <c r="B50" s="83"/>
      <c r="C50" s="85" t="s">
        <v>555</v>
      </c>
      <c r="D50" s="82">
        <f>通报附件1!G19</f>
        <v>3000</v>
      </c>
      <c r="E50" s="83">
        <f>通报附件1!I19</f>
        <v>13100</v>
      </c>
      <c r="F50" s="70">
        <f t="shared" si="1"/>
        <v>10100</v>
      </c>
    </row>
    <row r="51" ht="25" customHeight="1" spans="1:6">
      <c r="A51" s="83"/>
      <c r="B51" s="83"/>
      <c r="C51" s="85" t="s">
        <v>717</v>
      </c>
      <c r="D51" s="82">
        <f>通报附件1!G20</f>
        <v>145</v>
      </c>
      <c r="E51" s="83">
        <f>通报附件1!I20</f>
        <v>175</v>
      </c>
      <c r="F51" s="70">
        <f t="shared" si="1"/>
        <v>30</v>
      </c>
    </row>
    <row r="52" ht="25" customHeight="1" spans="1:8">
      <c r="A52" s="83">
        <v>8</v>
      </c>
      <c r="B52" s="82" t="s">
        <v>1623</v>
      </c>
      <c r="C52" s="85" t="s">
        <v>200</v>
      </c>
      <c r="D52" s="82">
        <f>通报附件1!G59</f>
        <v>2800</v>
      </c>
      <c r="E52" s="83">
        <f>通报附件1!I59</f>
        <v>2988</v>
      </c>
      <c r="F52" s="70">
        <f t="shared" si="1"/>
        <v>188</v>
      </c>
      <c r="G52" s="74">
        <f>SUM(D52:D54)</f>
        <v>11500</v>
      </c>
      <c r="H52" s="74">
        <f>SUM(E52:E54)</f>
        <v>93038</v>
      </c>
    </row>
    <row r="53" ht="25" customHeight="1" spans="1:6">
      <c r="A53" s="83"/>
      <c r="B53" s="83"/>
      <c r="C53" s="85" t="s">
        <v>450</v>
      </c>
      <c r="D53" s="82">
        <f>通报附件1!G33</f>
        <v>6000</v>
      </c>
      <c r="E53" s="83">
        <f>通报附件1!I33</f>
        <v>87000</v>
      </c>
      <c r="F53" s="70">
        <f t="shared" si="1"/>
        <v>81000</v>
      </c>
    </row>
    <row r="54" ht="25" customHeight="1" spans="1:6">
      <c r="A54" s="83"/>
      <c r="B54" s="83"/>
      <c r="C54" s="85" t="s">
        <v>620</v>
      </c>
      <c r="D54" s="82">
        <f>通报附件1!G21</f>
        <v>2700</v>
      </c>
      <c r="E54" s="83">
        <f>通报附件1!I21</f>
        <v>3050</v>
      </c>
      <c r="F54" s="70">
        <f t="shared" si="1"/>
        <v>350</v>
      </c>
    </row>
    <row r="55" ht="25" customHeight="1" spans="1:8">
      <c r="A55" s="80">
        <v>9</v>
      </c>
      <c r="B55" s="86" t="s">
        <v>1624</v>
      </c>
      <c r="C55" s="85" t="s">
        <v>538</v>
      </c>
      <c r="D55" s="82">
        <f>通报附件1!G11</f>
        <v>20000</v>
      </c>
      <c r="E55" s="83">
        <f>通报附件1!I11</f>
        <v>20000</v>
      </c>
      <c r="F55" s="70">
        <f t="shared" si="1"/>
        <v>0</v>
      </c>
      <c r="G55" s="74">
        <f>D55+D56</f>
        <v>27100</v>
      </c>
      <c r="H55" s="74">
        <f>E55+E56</f>
        <v>31800</v>
      </c>
    </row>
    <row r="56" ht="25" customHeight="1" spans="1:6">
      <c r="A56" s="84"/>
      <c r="B56" s="89"/>
      <c r="C56" s="85" t="s">
        <v>598</v>
      </c>
      <c r="D56" s="82">
        <f>通报附件1!G12</f>
        <v>7100</v>
      </c>
      <c r="E56" s="83">
        <f>通报附件1!I12</f>
        <v>11800</v>
      </c>
      <c r="F56" s="70">
        <f t="shared" si="1"/>
        <v>4700</v>
      </c>
    </row>
    <row r="57" ht="25" customHeight="1" spans="1:8">
      <c r="A57" s="87">
        <v>10</v>
      </c>
      <c r="B57" s="88" t="s">
        <v>1625</v>
      </c>
      <c r="C57" s="85" t="s">
        <v>659</v>
      </c>
      <c r="D57" s="82">
        <f>通报附件1!G34</f>
        <v>1150</v>
      </c>
      <c r="E57" s="83">
        <f>通报附件1!I34</f>
        <v>4170</v>
      </c>
      <c r="F57" s="70">
        <f t="shared" si="1"/>
        <v>3020</v>
      </c>
      <c r="G57" s="74">
        <f>D57+D58</f>
        <v>74700</v>
      </c>
      <c r="H57" s="74">
        <f>E57+E58</f>
        <v>77720</v>
      </c>
    </row>
    <row r="58" ht="25" customHeight="1" spans="1:6">
      <c r="A58" s="84"/>
      <c r="B58" s="89"/>
      <c r="C58" s="85" t="s">
        <v>1442</v>
      </c>
      <c r="D58" s="82">
        <f>通报附件1!G38</f>
        <v>73550</v>
      </c>
      <c r="E58" s="83">
        <f>通报附件1!I38</f>
        <v>73550</v>
      </c>
      <c r="F58" s="70">
        <f t="shared" si="1"/>
        <v>0</v>
      </c>
    </row>
    <row r="59" ht="25" customHeight="1" spans="1:8">
      <c r="A59" s="83">
        <v>11</v>
      </c>
      <c r="B59" s="82" t="s">
        <v>1626</v>
      </c>
      <c r="C59" s="85" t="s">
        <v>636</v>
      </c>
      <c r="D59" s="82">
        <f>通报附件1!G22</f>
        <v>3380</v>
      </c>
      <c r="E59" s="83">
        <f>通报附件1!I22</f>
        <v>5884</v>
      </c>
      <c r="F59" s="70">
        <f t="shared" si="1"/>
        <v>2504</v>
      </c>
      <c r="G59" s="74">
        <f>SUM(D59:D64)</f>
        <v>35150</v>
      </c>
      <c r="H59" s="74">
        <f>SUM(E59:E64)</f>
        <v>188444</v>
      </c>
    </row>
    <row r="60" ht="25" customHeight="1" spans="1:6">
      <c r="A60" s="83"/>
      <c r="B60" s="83"/>
      <c r="C60" s="85" t="s">
        <v>585</v>
      </c>
      <c r="D60" s="82">
        <f>通报附件1!G23</f>
        <v>7500</v>
      </c>
      <c r="E60" s="83">
        <f>通报附件1!I23</f>
        <v>29947</v>
      </c>
      <c r="F60" s="70">
        <f t="shared" si="1"/>
        <v>22447</v>
      </c>
    </row>
    <row r="61" ht="25" customHeight="1" spans="1:6">
      <c r="A61" s="83"/>
      <c r="B61" s="83"/>
      <c r="C61" s="85" t="s">
        <v>483</v>
      </c>
      <c r="D61" s="82">
        <f>通报附件1!G35</f>
        <v>22000</v>
      </c>
      <c r="E61" s="83">
        <f>通报附件1!I35</f>
        <v>150336</v>
      </c>
      <c r="F61" s="70">
        <f t="shared" si="1"/>
        <v>128336</v>
      </c>
    </row>
    <row r="62" ht="25" customHeight="1" spans="1:6">
      <c r="A62" s="83"/>
      <c r="B62" s="83"/>
      <c r="C62" s="85" t="s">
        <v>1499</v>
      </c>
      <c r="D62" s="82">
        <f>通报附件1!G68</f>
        <v>470</v>
      </c>
      <c r="E62" s="83">
        <f>通报附件1!I68</f>
        <v>470</v>
      </c>
      <c r="F62" s="70">
        <f t="shared" si="1"/>
        <v>0</v>
      </c>
    </row>
    <row r="63" ht="25" customHeight="1" spans="1:6">
      <c r="A63" s="83"/>
      <c r="B63" s="83"/>
      <c r="C63" s="85" t="s">
        <v>1501</v>
      </c>
      <c r="D63" s="82">
        <f>通报附件1!G69</f>
        <v>1500</v>
      </c>
      <c r="E63" s="83">
        <f>通报附件1!I69</f>
        <v>1500</v>
      </c>
      <c r="F63" s="70">
        <f t="shared" si="1"/>
        <v>0</v>
      </c>
    </row>
    <row r="64" ht="25" customHeight="1" spans="1:6">
      <c r="A64" s="83"/>
      <c r="B64" s="83"/>
      <c r="C64" s="85" t="s">
        <v>1503</v>
      </c>
      <c r="D64" s="82">
        <f>通报附件1!G70</f>
        <v>300</v>
      </c>
      <c r="E64" s="83">
        <f>通报附件1!I70</f>
        <v>307</v>
      </c>
      <c r="F64" s="70">
        <f t="shared" si="1"/>
        <v>7</v>
      </c>
    </row>
    <row r="65" ht="25" customHeight="1" spans="1:8">
      <c r="A65" s="83">
        <v>12</v>
      </c>
      <c r="B65" s="82" t="s">
        <v>1627</v>
      </c>
      <c r="C65" s="85" t="s">
        <v>498</v>
      </c>
      <c r="D65" s="82">
        <f>通报附件1!G36</f>
        <v>0</v>
      </c>
      <c r="E65" s="83">
        <f>通报附件1!I36</f>
        <v>0</v>
      </c>
      <c r="F65" s="70">
        <f t="shared" si="1"/>
        <v>0</v>
      </c>
      <c r="G65" s="74">
        <f>SUM(D65:D70)</f>
        <v>58157</v>
      </c>
      <c r="H65" s="74">
        <f>SUM(E65:E70)</f>
        <v>105277</v>
      </c>
    </row>
    <row r="66" ht="25" customHeight="1" spans="1:6">
      <c r="A66" s="83"/>
      <c r="B66" s="82"/>
      <c r="C66" s="85" t="s">
        <v>466</v>
      </c>
      <c r="D66" s="82">
        <f>通报附件1!G24</f>
        <v>45000</v>
      </c>
      <c r="E66" s="83">
        <f>通报附件1!I24</f>
        <v>92000</v>
      </c>
      <c r="F66" s="70">
        <f t="shared" si="1"/>
        <v>47000</v>
      </c>
    </row>
    <row r="67" ht="25" customHeight="1" spans="1:6">
      <c r="A67" s="83"/>
      <c r="B67" s="82"/>
      <c r="C67" s="85" t="s">
        <v>371</v>
      </c>
      <c r="D67" s="82">
        <f>通报附件1!G41</f>
        <v>2100</v>
      </c>
      <c r="E67" s="83">
        <f>通报附件1!I41</f>
        <v>2100</v>
      </c>
      <c r="F67" s="70">
        <f t="shared" si="1"/>
        <v>0</v>
      </c>
    </row>
    <row r="68" ht="25" customHeight="1" spans="1:6">
      <c r="A68" s="83"/>
      <c r="B68" s="82"/>
      <c r="C68" s="85" t="s">
        <v>259</v>
      </c>
      <c r="D68" s="82">
        <f>通报附件1!G66</f>
        <v>1700</v>
      </c>
      <c r="E68" s="83">
        <f>通报附件1!I66</f>
        <v>1700</v>
      </c>
      <c r="F68" s="70">
        <f t="shared" si="1"/>
        <v>0</v>
      </c>
    </row>
    <row r="69" ht="25" customHeight="1" spans="1:6">
      <c r="A69" s="83"/>
      <c r="B69" s="83"/>
      <c r="C69" s="85" t="s">
        <v>1506</v>
      </c>
      <c r="D69" s="82">
        <f>通报附件1!G71</f>
        <v>2327</v>
      </c>
      <c r="E69" s="83">
        <f>通报附件1!I71</f>
        <v>2327</v>
      </c>
      <c r="F69" s="70">
        <f t="shared" si="1"/>
        <v>0</v>
      </c>
    </row>
    <row r="70" ht="25" customHeight="1" spans="1:6">
      <c r="A70" s="83"/>
      <c r="B70" s="83"/>
      <c r="C70" s="85" t="s">
        <v>1439</v>
      </c>
      <c r="D70" s="82">
        <f>通报附件1!G37</f>
        <v>7030</v>
      </c>
      <c r="E70" s="83">
        <f>通报附件1!I37</f>
        <v>7150</v>
      </c>
      <c r="F70" s="70">
        <f t="shared" si="1"/>
        <v>120</v>
      </c>
    </row>
    <row r="71" ht="30" customHeight="1"/>
    <row r="72" ht="30" customHeight="1"/>
    <row r="73" ht="30" customHeight="1"/>
    <row r="74" ht="30" customHeight="1"/>
    <row r="75" ht="30" customHeight="1"/>
    <row r="76" ht="30" customHeight="1"/>
    <row r="77" ht="30" customHeight="1"/>
  </sheetData>
  <autoFilter ref="A3:H70">
    <extLst/>
  </autoFilter>
  <mergeCells count="24">
    <mergeCell ref="A1:E1"/>
    <mergeCell ref="A2:E2"/>
    <mergeCell ref="A4:A5"/>
    <mergeCell ref="A6:A9"/>
    <mergeCell ref="A10:A13"/>
    <mergeCell ref="A14:A43"/>
    <mergeCell ref="A45:A48"/>
    <mergeCell ref="A49:A51"/>
    <mergeCell ref="A52:A54"/>
    <mergeCell ref="A55:A56"/>
    <mergeCell ref="A57:A58"/>
    <mergeCell ref="A59:A64"/>
    <mergeCell ref="A65:A70"/>
    <mergeCell ref="B4:B5"/>
    <mergeCell ref="B6:B9"/>
    <mergeCell ref="B10:B13"/>
    <mergeCell ref="B14:B43"/>
    <mergeCell ref="B45:B48"/>
    <mergeCell ref="B49:B51"/>
    <mergeCell ref="B52:B54"/>
    <mergeCell ref="B55:B56"/>
    <mergeCell ref="B57:B58"/>
    <mergeCell ref="B59:B64"/>
    <mergeCell ref="B65:B70"/>
  </mergeCells>
  <printOptions horizontalCentered="1"/>
  <pageMargins left="0.751388888888889" right="0.751388888888889"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view="pageBreakPreview" zoomScaleNormal="100" zoomScaleSheetLayoutView="100" workbookViewId="0">
      <pane ySplit="3" topLeftCell="A31" activePane="bottomLeft" state="frozen"/>
      <selection/>
      <selection pane="bottomLeft" activeCell="H26" sqref="H26"/>
    </sheetView>
  </sheetViews>
  <sheetFormatPr defaultColWidth="9" defaultRowHeight="15.75" customHeight="1" outlineLevelCol="7"/>
  <cols>
    <col min="1" max="1" width="5.63333333333333" style="45" customWidth="1"/>
    <col min="2" max="2" width="40.6333333333333" style="45" customWidth="1"/>
    <col min="3" max="3" width="15.375" style="45" customWidth="1"/>
    <col min="4" max="4" width="15.6333333333333" style="45" customWidth="1"/>
    <col min="5" max="5" width="17.625" style="45" customWidth="1"/>
    <col min="6" max="6" width="15.6333333333333" style="46" customWidth="1"/>
    <col min="8" max="8" width="9" style="40"/>
    <col min="9" max="9" width="4.75" customWidth="1"/>
  </cols>
  <sheetData>
    <row r="1" customHeight="1" spans="1:6">
      <c r="A1" s="47" t="s">
        <v>1628</v>
      </c>
      <c r="B1" s="47"/>
      <c r="C1" s="59"/>
      <c r="D1" s="59"/>
      <c r="E1" s="59"/>
      <c r="F1" s="60"/>
    </row>
    <row r="2" ht="40" customHeight="1" spans="1:6">
      <c r="A2" s="61" t="s">
        <v>1629</v>
      </c>
      <c r="B2" s="61" t="s">
        <v>101</v>
      </c>
      <c r="C2" s="61" t="s">
        <v>101</v>
      </c>
      <c r="D2" s="61" t="s">
        <v>101</v>
      </c>
      <c r="E2" s="61" t="s">
        <v>101</v>
      </c>
      <c r="F2" s="62" t="s">
        <v>101</v>
      </c>
    </row>
    <row r="3" ht="35" customHeight="1" spans="1:6">
      <c r="A3" s="63" t="s">
        <v>1</v>
      </c>
      <c r="B3" s="63" t="s">
        <v>2</v>
      </c>
      <c r="C3" s="63" t="s">
        <v>1630</v>
      </c>
      <c r="D3" s="63" t="s">
        <v>6</v>
      </c>
      <c r="E3" s="63" t="s">
        <v>5</v>
      </c>
      <c r="F3" s="64" t="s">
        <v>38</v>
      </c>
    </row>
    <row r="4" s="58" customFormat="1" ht="35" customHeight="1" spans="1:8">
      <c r="A4" s="52" t="s">
        <v>1631</v>
      </c>
      <c r="B4" s="65"/>
      <c r="C4" s="65"/>
      <c r="D4" s="65"/>
      <c r="E4" s="65"/>
      <c r="F4" s="66"/>
      <c r="H4" s="67"/>
    </row>
    <row r="5" s="58" customFormat="1" ht="35" customHeight="1" spans="1:8">
      <c r="A5" s="52" t="s">
        <v>1632</v>
      </c>
      <c r="B5" s="65"/>
      <c r="C5" s="65"/>
      <c r="D5" s="65"/>
      <c r="E5" s="65"/>
      <c r="F5" s="66"/>
      <c r="H5" s="67"/>
    </row>
    <row r="6" s="58" customFormat="1" ht="35" customHeight="1" spans="1:8">
      <c r="A6" s="52" t="s">
        <v>1633</v>
      </c>
      <c r="B6" s="65"/>
      <c r="C6" s="65"/>
      <c r="D6" s="65"/>
      <c r="E6" s="65"/>
      <c r="F6" s="66"/>
      <c r="H6" s="67"/>
    </row>
    <row r="7" ht="35" customHeight="1" spans="1:8">
      <c r="A7" s="26">
        <v>1</v>
      </c>
      <c r="B7" s="26" t="s">
        <v>574</v>
      </c>
      <c r="C7" s="26" t="s">
        <v>61</v>
      </c>
      <c r="D7" s="26" t="s">
        <v>60</v>
      </c>
      <c r="E7" s="55" t="s">
        <v>59</v>
      </c>
      <c r="F7" s="56">
        <v>45658</v>
      </c>
      <c r="H7" s="40" t="s">
        <v>1634</v>
      </c>
    </row>
    <row r="8" ht="35" customHeight="1" spans="1:8">
      <c r="A8" s="26">
        <v>2</v>
      </c>
      <c r="B8" s="26" t="s">
        <v>119</v>
      </c>
      <c r="C8" s="26" t="s">
        <v>61</v>
      </c>
      <c r="D8" s="26" t="s">
        <v>60</v>
      </c>
      <c r="E8" s="55" t="s">
        <v>59</v>
      </c>
      <c r="F8" s="56">
        <v>45666</v>
      </c>
      <c r="H8" s="41">
        <v>45666</v>
      </c>
    </row>
    <row r="9" ht="35" customHeight="1" spans="1:8">
      <c r="A9" s="26">
        <v>3</v>
      </c>
      <c r="B9" s="26" t="s">
        <v>450</v>
      </c>
      <c r="C9" s="26" t="s">
        <v>61</v>
      </c>
      <c r="D9" s="26" t="s">
        <v>60</v>
      </c>
      <c r="E9" s="55" t="s">
        <v>59</v>
      </c>
      <c r="F9" s="56">
        <v>45677</v>
      </c>
      <c r="H9" s="41">
        <v>45677</v>
      </c>
    </row>
    <row r="10" s="58" customFormat="1" ht="48" customHeight="1" spans="1:8">
      <c r="A10" s="26">
        <v>4</v>
      </c>
      <c r="B10" s="26" t="s">
        <v>1221</v>
      </c>
      <c r="C10" s="26" t="s">
        <v>1222</v>
      </c>
      <c r="D10" s="26" t="s">
        <v>373</v>
      </c>
      <c r="E10" s="26" t="s">
        <v>1199</v>
      </c>
      <c r="F10" s="56">
        <v>45688</v>
      </c>
      <c r="H10" s="40" t="s">
        <v>1634</v>
      </c>
    </row>
    <row r="11" ht="35" customHeight="1" spans="1:6">
      <c r="A11" s="52" t="s">
        <v>1635</v>
      </c>
      <c r="B11" s="65"/>
      <c r="C11" s="65"/>
      <c r="D11" s="65"/>
      <c r="E11" s="65"/>
      <c r="F11" s="66"/>
    </row>
    <row r="12" s="58" customFormat="1" ht="50" customHeight="1" spans="1:8">
      <c r="A12" s="26">
        <v>5</v>
      </c>
      <c r="B12" s="26" t="s">
        <v>1198</v>
      </c>
      <c r="C12" s="26" t="s">
        <v>1200</v>
      </c>
      <c r="D12" s="26" t="s">
        <v>373</v>
      </c>
      <c r="E12" s="26" t="s">
        <v>1199</v>
      </c>
      <c r="F12" s="56">
        <v>45716</v>
      </c>
      <c r="H12" s="68" t="s">
        <v>1634</v>
      </c>
    </row>
    <row r="13" ht="35" customHeight="1" spans="1:8">
      <c r="A13" s="26">
        <v>6</v>
      </c>
      <c r="B13" s="26" t="s">
        <v>864</v>
      </c>
      <c r="C13" s="26" t="s">
        <v>61</v>
      </c>
      <c r="D13" s="26" t="s">
        <v>373</v>
      </c>
      <c r="E13" s="26" t="s">
        <v>790</v>
      </c>
      <c r="F13" s="56">
        <v>45716</v>
      </c>
      <c r="H13" s="68" t="s">
        <v>1634</v>
      </c>
    </row>
    <row r="14" ht="35" customHeight="1" spans="1:6">
      <c r="A14" s="52" t="s">
        <v>1636</v>
      </c>
      <c r="B14" s="65"/>
      <c r="C14" s="65"/>
      <c r="D14" s="65"/>
      <c r="E14" s="65"/>
      <c r="F14" s="66"/>
    </row>
    <row r="15" ht="35" customHeight="1" spans="1:8">
      <c r="A15" s="26">
        <v>7</v>
      </c>
      <c r="B15" s="26" t="s">
        <v>483</v>
      </c>
      <c r="C15" s="26" t="s">
        <v>61</v>
      </c>
      <c r="D15" s="26" t="s">
        <v>60</v>
      </c>
      <c r="E15" s="55" t="s">
        <v>59</v>
      </c>
      <c r="F15" s="56">
        <v>45747</v>
      </c>
      <c r="H15" s="42">
        <v>45696</v>
      </c>
    </row>
    <row r="16" s="45" customFormat="1" ht="35" customHeight="1" spans="1:8">
      <c r="A16" s="52" t="s">
        <v>1637</v>
      </c>
      <c r="B16" s="65"/>
      <c r="C16" s="65"/>
      <c r="D16" s="65"/>
      <c r="E16" s="65"/>
      <c r="F16" s="66"/>
      <c r="H16" s="69"/>
    </row>
    <row r="17" s="45" customFormat="1" ht="35" customHeight="1" spans="1:8">
      <c r="A17" s="52" t="s">
        <v>1638</v>
      </c>
      <c r="B17" s="65"/>
      <c r="C17" s="65"/>
      <c r="D17" s="65"/>
      <c r="E17" s="65"/>
      <c r="F17" s="66"/>
      <c r="H17" s="69"/>
    </row>
    <row r="18" ht="35" customHeight="1" spans="1:8">
      <c r="A18" s="26">
        <v>8</v>
      </c>
      <c r="B18" s="26" t="s">
        <v>659</v>
      </c>
      <c r="C18" s="26" t="s">
        <v>61</v>
      </c>
      <c r="D18" s="26" t="s">
        <v>60</v>
      </c>
      <c r="E18" s="55" t="s">
        <v>59</v>
      </c>
      <c r="F18" s="56">
        <v>45777</v>
      </c>
      <c r="H18" s="44" t="s">
        <v>1639</v>
      </c>
    </row>
    <row r="19" ht="35" customHeight="1" spans="1:6">
      <c r="A19" s="52" t="s">
        <v>1640</v>
      </c>
      <c r="B19" s="65"/>
      <c r="C19" s="65"/>
      <c r="D19" s="65"/>
      <c r="E19" s="65"/>
      <c r="F19" s="66"/>
    </row>
    <row r="20" ht="35" customHeight="1" spans="1:6">
      <c r="A20" s="26">
        <v>9</v>
      </c>
      <c r="B20" s="26" t="s">
        <v>90</v>
      </c>
      <c r="C20" s="26" t="s">
        <v>61</v>
      </c>
      <c r="D20" s="26" t="s">
        <v>60</v>
      </c>
      <c r="E20" s="55" t="s">
        <v>59</v>
      </c>
      <c r="F20" s="56">
        <v>45838</v>
      </c>
    </row>
    <row r="21" ht="35" customHeight="1" spans="1:6">
      <c r="A21" s="26">
        <v>10</v>
      </c>
      <c r="B21" s="26" t="s">
        <v>733</v>
      </c>
      <c r="C21" s="26" t="s">
        <v>61</v>
      </c>
      <c r="D21" s="26" t="s">
        <v>60</v>
      </c>
      <c r="E21" s="55" t="s">
        <v>59</v>
      </c>
      <c r="F21" s="56">
        <v>45838</v>
      </c>
    </row>
    <row r="22" ht="35" customHeight="1" spans="1:6">
      <c r="A22" s="52" t="s">
        <v>1641</v>
      </c>
      <c r="B22" s="65"/>
      <c r="C22" s="65"/>
      <c r="D22" s="65"/>
      <c r="E22" s="65"/>
      <c r="F22" s="66"/>
    </row>
    <row r="23" ht="35" customHeight="1" spans="1:6">
      <c r="A23" s="52" t="s">
        <v>1642</v>
      </c>
      <c r="B23" s="65"/>
      <c r="C23" s="65"/>
      <c r="D23" s="65"/>
      <c r="E23" s="65"/>
      <c r="F23" s="66"/>
    </row>
    <row r="24" ht="35" customHeight="1" spans="1:6">
      <c r="A24" s="26">
        <v>11</v>
      </c>
      <c r="B24" s="26" t="s">
        <v>1151</v>
      </c>
      <c r="C24" s="26" t="s">
        <v>61</v>
      </c>
      <c r="D24" s="26" t="s">
        <v>60</v>
      </c>
      <c r="E24" s="26" t="s">
        <v>1009</v>
      </c>
      <c r="F24" s="56">
        <v>45869</v>
      </c>
    </row>
    <row r="25" ht="35" customHeight="1" spans="1:6">
      <c r="A25" s="52" t="s">
        <v>1643</v>
      </c>
      <c r="B25" s="65"/>
      <c r="C25" s="65"/>
      <c r="D25" s="65"/>
      <c r="E25" s="65"/>
      <c r="F25" s="66"/>
    </row>
    <row r="26" ht="35" customHeight="1" spans="1:8">
      <c r="A26" s="26">
        <v>12</v>
      </c>
      <c r="B26" s="26" t="s">
        <v>504</v>
      </c>
      <c r="C26" s="26" t="s">
        <v>61</v>
      </c>
      <c r="D26" s="26" t="s">
        <v>60</v>
      </c>
      <c r="E26" s="55" t="s">
        <v>59</v>
      </c>
      <c r="F26" s="56">
        <v>45899</v>
      </c>
      <c r="H26" s="42">
        <v>45772</v>
      </c>
    </row>
    <row r="27" ht="35" customHeight="1" spans="1:6">
      <c r="A27" s="52" t="s">
        <v>1644</v>
      </c>
      <c r="B27" s="65"/>
      <c r="C27" s="65"/>
      <c r="D27" s="65"/>
      <c r="E27" s="65"/>
      <c r="F27" s="66"/>
    </row>
    <row r="28" ht="35" customHeight="1" spans="1:6">
      <c r="A28" s="26">
        <v>13</v>
      </c>
      <c r="B28" s="26" t="s">
        <v>498</v>
      </c>
      <c r="C28" s="26" t="s">
        <v>61</v>
      </c>
      <c r="D28" s="26" t="s">
        <v>60</v>
      </c>
      <c r="E28" s="55" t="s">
        <v>59</v>
      </c>
      <c r="F28" s="56">
        <v>45930</v>
      </c>
    </row>
    <row r="29" ht="35" customHeight="1" spans="1:6">
      <c r="A29" s="52" t="s">
        <v>1645</v>
      </c>
      <c r="B29" s="65"/>
      <c r="C29" s="65"/>
      <c r="D29" s="65"/>
      <c r="E29" s="65"/>
      <c r="F29" s="66"/>
    </row>
    <row r="30" ht="35" customHeight="1" spans="1:6">
      <c r="A30" s="52" t="s">
        <v>1646</v>
      </c>
      <c r="B30" s="65"/>
      <c r="C30" s="65"/>
      <c r="D30" s="65"/>
      <c r="E30" s="65"/>
      <c r="F30" s="66"/>
    </row>
    <row r="31" ht="35" customHeight="1" spans="1:6">
      <c r="A31" s="26">
        <v>14</v>
      </c>
      <c r="B31" s="26" t="s">
        <v>756</v>
      </c>
      <c r="C31" s="26" t="s">
        <v>61</v>
      </c>
      <c r="D31" s="26" t="s">
        <v>373</v>
      </c>
      <c r="E31" s="55" t="s">
        <v>59</v>
      </c>
      <c r="F31" s="56">
        <v>45991</v>
      </c>
    </row>
    <row r="32" ht="35" customHeight="1" spans="1:6">
      <c r="A32" s="52" t="s">
        <v>1647</v>
      </c>
      <c r="B32" s="65"/>
      <c r="C32" s="65"/>
      <c r="D32" s="65"/>
      <c r="E32" s="65"/>
      <c r="F32" s="66"/>
    </row>
    <row r="33" ht="35" customHeight="1" spans="1:6">
      <c r="A33" s="26">
        <v>15</v>
      </c>
      <c r="B33" s="26" t="s">
        <v>1182</v>
      </c>
      <c r="C33" s="26" t="s">
        <v>61</v>
      </c>
      <c r="D33" s="26" t="s">
        <v>142</v>
      </c>
      <c r="E33" s="26" t="s">
        <v>1009</v>
      </c>
      <c r="F33" s="56">
        <v>46022</v>
      </c>
    </row>
    <row r="34" ht="35" customHeight="1" spans="1:6">
      <c r="A34" s="26">
        <v>16</v>
      </c>
      <c r="B34" s="26" t="s">
        <v>710</v>
      </c>
      <c r="C34" s="26" t="s">
        <v>61</v>
      </c>
      <c r="D34" s="26" t="s">
        <v>60</v>
      </c>
      <c r="E34" s="55" t="s">
        <v>59</v>
      </c>
      <c r="F34" s="56">
        <v>46022</v>
      </c>
    </row>
    <row r="35" ht="35" customHeight="1" spans="1:6">
      <c r="A35" s="26">
        <v>17</v>
      </c>
      <c r="B35" s="26" t="s">
        <v>694</v>
      </c>
      <c r="C35" s="26" t="s">
        <v>61</v>
      </c>
      <c r="D35" s="26" t="s">
        <v>60</v>
      </c>
      <c r="E35" s="55" t="s">
        <v>59</v>
      </c>
      <c r="F35" s="56">
        <v>46022</v>
      </c>
    </row>
    <row r="36" ht="35" customHeight="1" spans="1:6">
      <c r="A36" s="26">
        <v>18</v>
      </c>
      <c r="B36" s="26" t="s">
        <v>977</v>
      </c>
      <c r="C36" s="26" t="s">
        <v>978</v>
      </c>
      <c r="D36" s="26" t="s">
        <v>373</v>
      </c>
      <c r="E36" s="26" t="s">
        <v>946</v>
      </c>
      <c r="F36" s="56">
        <v>46022</v>
      </c>
    </row>
    <row r="37" ht="35" customHeight="1" spans="1:6">
      <c r="A37" s="26">
        <v>19</v>
      </c>
      <c r="B37" s="26" t="s">
        <v>748</v>
      </c>
      <c r="C37" s="26" t="s">
        <v>61</v>
      </c>
      <c r="D37" s="26" t="s">
        <v>142</v>
      </c>
      <c r="E37" s="55" t="s">
        <v>59</v>
      </c>
      <c r="F37" s="56">
        <v>46022</v>
      </c>
    </row>
  </sheetData>
  <autoFilter ref="A1:F37">
    <extLst/>
  </autoFilter>
  <mergeCells count="17">
    <mergeCell ref="A1:B1"/>
    <mergeCell ref="A2:F2"/>
    <mergeCell ref="A4:F4"/>
    <mergeCell ref="A5:F5"/>
    <mergeCell ref="A6:F6"/>
    <mergeCell ref="A11:F11"/>
    <mergeCell ref="A14:F14"/>
    <mergeCell ref="A16:F16"/>
    <mergeCell ref="A17:F17"/>
    <mergeCell ref="A19:F19"/>
    <mergeCell ref="A22:F22"/>
    <mergeCell ref="A23:F23"/>
    <mergeCell ref="A25:F25"/>
    <mergeCell ref="A27:F27"/>
    <mergeCell ref="A29:F29"/>
    <mergeCell ref="A30:F30"/>
    <mergeCell ref="A32:F32"/>
  </mergeCells>
  <printOptions horizontalCentered="1"/>
  <pageMargins left="0.306944444444444" right="0.306944444444444" top="0.393055555555556" bottom="0.393055555555556" header="0" footer="0"/>
  <pageSetup paperSize="9" scale="77" fitToHeight="0" orientation="portrait" useFirstPageNumber="1" horizont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view="pageBreakPreview" zoomScaleNormal="100" zoomScaleSheetLayoutView="100" workbookViewId="0">
      <pane ySplit="3" topLeftCell="A4" activePane="bottomLeft" state="frozen"/>
      <selection/>
      <selection pane="bottomLeft" activeCell="A11" sqref="A11:F11"/>
    </sheetView>
  </sheetViews>
  <sheetFormatPr defaultColWidth="9" defaultRowHeight="15.75" customHeight="1" outlineLevelCol="7"/>
  <cols>
    <col min="1" max="1" width="5.625" style="45" customWidth="1"/>
    <col min="2" max="2" width="40.625" style="45" customWidth="1"/>
    <col min="3" max="3" width="16" style="45" customWidth="1"/>
    <col min="4" max="4" width="15.625" style="45" customWidth="1"/>
    <col min="5" max="5" width="17.875" style="45" customWidth="1"/>
    <col min="6" max="6" width="15.625" style="46" customWidth="1"/>
  </cols>
  <sheetData>
    <row r="1" customHeight="1" spans="1:2">
      <c r="A1" s="47" t="s">
        <v>1648</v>
      </c>
      <c r="B1" s="47"/>
    </row>
    <row r="2" ht="40" customHeight="1" spans="1:6">
      <c r="A2" s="48" t="s">
        <v>1649</v>
      </c>
      <c r="B2" s="48" t="s">
        <v>101</v>
      </c>
      <c r="C2" s="48" t="s">
        <v>101</v>
      </c>
      <c r="D2" s="48" t="s">
        <v>101</v>
      </c>
      <c r="E2" s="48" t="s">
        <v>101</v>
      </c>
      <c r="F2" s="49" t="s">
        <v>101</v>
      </c>
    </row>
    <row r="3" ht="35" customHeight="1" spans="1:6">
      <c r="A3" s="50" t="s">
        <v>1</v>
      </c>
      <c r="B3" s="50" t="s">
        <v>2</v>
      </c>
      <c r="C3" s="50" t="s">
        <v>1630</v>
      </c>
      <c r="D3" s="50" t="s">
        <v>6</v>
      </c>
      <c r="E3" s="50" t="s">
        <v>5</v>
      </c>
      <c r="F3" s="51" t="s">
        <v>41</v>
      </c>
    </row>
    <row r="4" ht="35" customHeight="1" spans="1:6">
      <c r="A4" s="52" t="s">
        <v>1650</v>
      </c>
      <c r="B4" s="53"/>
      <c r="C4" s="53"/>
      <c r="D4" s="53"/>
      <c r="E4" s="53"/>
      <c r="F4" s="54"/>
    </row>
    <row r="5" ht="35" customHeight="1" spans="1:6">
      <c r="A5" s="52" t="s">
        <v>1651</v>
      </c>
      <c r="B5" s="53"/>
      <c r="C5" s="53"/>
      <c r="D5" s="53"/>
      <c r="E5" s="53"/>
      <c r="F5" s="54"/>
    </row>
    <row r="6" ht="35" customHeight="1" spans="1:6">
      <c r="A6" s="52" t="s">
        <v>1652</v>
      </c>
      <c r="B6" s="53"/>
      <c r="C6" s="53"/>
      <c r="D6" s="53"/>
      <c r="E6" s="53"/>
      <c r="F6" s="54"/>
    </row>
    <row r="7" ht="35" customHeight="1" spans="1:8">
      <c r="A7" s="26">
        <v>1</v>
      </c>
      <c r="B7" s="26" t="s">
        <v>171</v>
      </c>
      <c r="C7" s="26" t="s">
        <v>61</v>
      </c>
      <c r="D7" s="26" t="s">
        <v>142</v>
      </c>
      <c r="E7" s="55" t="s">
        <v>59</v>
      </c>
      <c r="F7" s="56">
        <v>45808</v>
      </c>
      <c r="H7" s="57" t="s">
        <v>1653</v>
      </c>
    </row>
    <row r="8" ht="35" customHeight="1" spans="1:6">
      <c r="A8" s="52" t="s">
        <v>1654</v>
      </c>
      <c r="B8" s="53"/>
      <c r="C8" s="53"/>
      <c r="D8" s="53"/>
      <c r="E8" s="53"/>
      <c r="F8" s="54"/>
    </row>
    <row r="9" ht="35" customHeight="1" spans="1:6">
      <c r="A9" s="26">
        <v>2</v>
      </c>
      <c r="B9" s="26" t="s">
        <v>878</v>
      </c>
      <c r="C9" s="26" t="s">
        <v>61</v>
      </c>
      <c r="D9" s="26" t="s">
        <v>60</v>
      </c>
      <c r="E9" s="26" t="s">
        <v>879</v>
      </c>
      <c r="F9" s="56">
        <v>45838</v>
      </c>
    </row>
    <row r="10" ht="35" customHeight="1" spans="1:6">
      <c r="A10" s="52" t="s">
        <v>1641</v>
      </c>
      <c r="B10" s="53"/>
      <c r="C10" s="53"/>
      <c r="D10" s="53"/>
      <c r="E10" s="53"/>
      <c r="F10" s="54"/>
    </row>
    <row r="11" ht="35" customHeight="1" spans="1:6">
      <c r="A11" s="52" t="s">
        <v>1643</v>
      </c>
      <c r="B11" s="53"/>
      <c r="C11" s="53"/>
      <c r="D11" s="53"/>
      <c r="E11" s="53"/>
      <c r="F11" s="54"/>
    </row>
    <row r="12" ht="35" customHeight="1" spans="1:6">
      <c r="A12" s="26">
        <v>3</v>
      </c>
      <c r="B12" s="26" t="s">
        <v>371</v>
      </c>
      <c r="C12" s="26" t="s">
        <v>61</v>
      </c>
      <c r="D12" s="26" t="s">
        <v>373</v>
      </c>
      <c r="E12" s="55" t="s">
        <v>59</v>
      </c>
      <c r="F12" s="56">
        <v>45899</v>
      </c>
    </row>
    <row r="13" ht="35" customHeight="1" spans="1:6">
      <c r="A13" s="52" t="s">
        <v>1655</v>
      </c>
      <c r="B13" s="53"/>
      <c r="C13" s="53"/>
      <c r="D13" s="53"/>
      <c r="E13" s="53"/>
      <c r="F13" s="54"/>
    </row>
    <row r="14" ht="35" customHeight="1" spans="1:6">
      <c r="A14" s="26">
        <v>4</v>
      </c>
      <c r="B14" s="26" t="s">
        <v>242</v>
      </c>
      <c r="C14" s="26" t="s">
        <v>61</v>
      </c>
      <c r="D14" s="26" t="s">
        <v>142</v>
      </c>
      <c r="E14" s="55" t="s">
        <v>59</v>
      </c>
      <c r="F14" s="56">
        <v>45930</v>
      </c>
    </row>
    <row r="15" ht="35" customHeight="1" spans="1:6">
      <c r="A15" s="26">
        <v>5</v>
      </c>
      <c r="B15" s="26" t="s">
        <v>1054</v>
      </c>
      <c r="C15" s="26" t="s">
        <v>61</v>
      </c>
      <c r="D15" s="26" t="s">
        <v>142</v>
      </c>
      <c r="E15" s="26" t="s">
        <v>1009</v>
      </c>
      <c r="F15" s="56">
        <v>45930</v>
      </c>
    </row>
    <row r="16" ht="35" customHeight="1" spans="1:6">
      <c r="A16" s="52" t="s">
        <v>1656</v>
      </c>
      <c r="B16" s="53"/>
      <c r="C16" s="53"/>
      <c r="D16" s="53"/>
      <c r="E16" s="53"/>
      <c r="F16" s="54"/>
    </row>
    <row r="17" ht="35" customHeight="1" spans="1:6">
      <c r="A17" s="52" t="s">
        <v>1657</v>
      </c>
      <c r="B17" s="53"/>
      <c r="C17" s="53"/>
      <c r="D17" s="53"/>
      <c r="E17" s="53"/>
      <c r="F17" s="54"/>
    </row>
    <row r="18" ht="35" customHeight="1" spans="1:6">
      <c r="A18" s="26">
        <v>6</v>
      </c>
      <c r="B18" s="26" t="s">
        <v>845</v>
      </c>
      <c r="C18" s="26" t="s">
        <v>61</v>
      </c>
      <c r="D18" s="26" t="s">
        <v>373</v>
      </c>
      <c r="E18" s="26" t="s">
        <v>790</v>
      </c>
      <c r="F18" s="56">
        <v>45961</v>
      </c>
    </row>
    <row r="19" ht="35" customHeight="1" spans="1:6">
      <c r="A19" s="26">
        <v>7</v>
      </c>
      <c r="B19" s="26" t="s">
        <v>598</v>
      </c>
      <c r="C19" s="26" t="s">
        <v>61</v>
      </c>
      <c r="D19" s="26" t="s">
        <v>60</v>
      </c>
      <c r="E19" s="55" t="s">
        <v>59</v>
      </c>
      <c r="F19" s="56">
        <v>45961</v>
      </c>
    </row>
    <row r="20" ht="35" customHeight="1" spans="1:6">
      <c r="A20" s="52" t="s">
        <v>1646</v>
      </c>
      <c r="B20" s="53"/>
      <c r="C20" s="53"/>
      <c r="D20" s="53"/>
      <c r="E20" s="53"/>
      <c r="F20" s="54"/>
    </row>
    <row r="21" ht="35" customHeight="1" spans="1:6">
      <c r="A21" s="26">
        <v>8</v>
      </c>
      <c r="B21" s="26" t="s">
        <v>538</v>
      </c>
      <c r="C21" s="26" t="s">
        <v>61</v>
      </c>
      <c r="D21" s="26" t="s">
        <v>60</v>
      </c>
      <c r="E21" s="55" t="s">
        <v>59</v>
      </c>
      <c r="F21" s="56">
        <v>45991</v>
      </c>
    </row>
    <row r="22" ht="35" customHeight="1" spans="1:6">
      <c r="A22" s="52" t="s">
        <v>1658</v>
      </c>
      <c r="B22" s="53"/>
      <c r="C22" s="53"/>
      <c r="D22" s="53"/>
      <c r="E22" s="53"/>
      <c r="F22" s="54"/>
    </row>
    <row r="23" ht="35" customHeight="1" spans="1:6">
      <c r="A23" s="26">
        <v>9</v>
      </c>
      <c r="B23" s="26" t="s">
        <v>678</v>
      </c>
      <c r="C23" s="26" t="s">
        <v>61</v>
      </c>
      <c r="D23" s="26" t="s">
        <v>60</v>
      </c>
      <c r="E23" s="55" t="s">
        <v>59</v>
      </c>
      <c r="F23" s="56">
        <v>46019</v>
      </c>
    </row>
    <row r="24" ht="35" customHeight="1" spans="1:6">
      <c r="A24" s="26">
        <v>10</v>
      </c>
      <c r="B24" s="26" t="s">
        <v>222</v>
      </c>
      <c r="C24" s="26" t="s">
        <v>61</v>
      </c>
      <c r="D24" s="26" t="s">
        <v>142</v>
      </c>
      <c r="E24" s="55" t="s">
        <v>59</v>
      </c>
      <c r="F24" s="56">
        <v>46022</v>
      </c>
    </row>
    <row r="25" ht="35" customHeight="1" spans="1:6">
      <c r="A25" s="26">
        <v>11</v>
      </c>
      <c r="B25" s="26" t="s">
        <v>141</v>
      </c>
      <c r="C25" s="26" t="s">
        <v>61</v>
      </c>
      <c r="D25" s="26" t="s">
        <v>142</v>
      </c>
      <c r="E25" s="55" t="s">
        <v>59</v>
      </c>
      <c r="F25" s="56">
        <v>46022</v>
      </c>
    </row>
    <row r="26" ht="35" customHeight="1" spans="1:6">
      <c r="A26" s="26">
        <v>12</v>
      </c>
      <c r="B26" s="26" t="s">
        <v>864</v>
      </c>
      <c r="C26" s="26" t="s">
        <v>61</v>
      </c>
      <c r="D26" s="26" t="s">
        <v>373</v>
      </c>
      <c r="E26" s="26" t="s">
        <v>790</v>
      </c>
      <c r="F26" s="56">
        <v>46022</v>
      </c>
    </row>
    <row r="27" ht="35" customHeight="1" spans="1:6">
      <c r="A27" s="26">
        <v>13</v>
      </c>
      <c r="B27" s="26" t="s">
        <v>300</v>
      </c>
      <c r="C27" s="26" t="s">
        <v>61</v>
      </c>
      <c r="D27" s="26" t="s">
        <v>142</v>
      </c>
      <c r="E27" s="55" t="s">
        <v>59</v>
      </c>
      <c r="F27" s="56">
        <v>46022</v>
      </c>
    </row>
    <row r="28" ht="35" customHeight="1" spans="1:6">
      <c r="A28" s="26">
        <v>14</v>
      </c>
      <c r="B28" s="26" t="s">
        <v>259</v>
      </c>
      <c r="C28" s="26" t="s">
        <v>61</v>
      </c>
      <c r="D28" s="26" t="s">
        <v>142</v>
      </c>
      <c r="E28" s="55" t="s">
        <v>59</v>
      </c>
      <c r="F28" s="56">
        <v>46022</v>
      </c>
    </row>
    <row r="29" ht="35" customHeight="1" spans="1:6">
      <c r="A29" s="26">
        <v>15</v>
      </c>
      <c r="B29" s="26" t="s">
        <v>733</v>
      </c>
      <c r="C29" s="26" t="s">
        <v>61</v>
      </c>
      <c r="D29" s="26" t="s">
        <v>60</v>
      </c>
      <c r="E29" s="55" t="s">
        <v>59</v>
      </c>
      <c r="F29" s="56">
        <v>46022</v>
      </c>
    </row>
    <row r="30" ht="35" customHeight="1" spans="1:6">
      <c r="A30" s="26">
        <v>16</v>
      </c>
      <c r="B30" s="26" t="s">
        <v>279</v>
      </c>
      <c r="C30" s="26" t="s">
        <v>61</v>
      </c>
      <c r="D30" s="26" t="s">
        <v>142</v>
      </c>
      <c r="E30" s="55" t="s">
        <v>59</v>
      </c>
      <c r="F30" s="56">
        <v>46022</v>
      </c>
    </row>
    <row r="31" ht="35" customHeight="1" spans="1:6">
      <c r="A31" s="26">
        <v>17</v>
      </c>
      <c r="B31" s="26" t="s">
        <v>945</v>
      </c>
      <c r="C31" s="26" t="s">
        <v>61</v>
      </c>
      <c r="D31" s="26" t="s">
        <v>60</v>
      </c>
      <c r="E31" s="26" t="s">
        <v>946</v>
      </c>
      <c r="F31" s="56">
        <v>46022</v>
      </c>
    </row>
    <row r="32" ht="35" customHeight="1" spans="1:6">
      <c r="A32" s="26">
        <v>18</v>
      </c>
      <c r="B32" s="26" t="s">
        <v>200</v>
      </c>
      <c r="C32" s="26" t="s">
        <v>61</v>
      </c>
      <c r="D32" s="26" t="s">
        <v>142</v>
      </c>
      <c r="E32" s="55" t="s">
        <v>59</v>
      </c>
      <c r="F32" s="56">
        <v>46022</v>
      </c>
    </row>
  </sheetData>
  <autoFilter ref="A1:F32">
    <extLst/>
  </autoFilter>
  <mergeCells count="13">
    <mergeCell ref="A1:B1"/>
    <mergeCell ref="A2:F2"/>
    <mergeCell ref="A4:F4"/>
    <mergeCell ref="A5:F5"/>
    <mergeCell ref="A6:F6"/>
    <mergeCell ref="A8:F8"/>
    <mergeCell ref="A10:F10"/>
    <mergeCell ref="A11:F11"/>
    <mergeCell ref="A13:F13"/>
    <mergeCell ref="A16:F16"/>
    <mergeCell ref="A17:F17"/>
    <mergeCell ref="A20:F20"/>
    <mergeCell ref="A22:F22"/>
  </mergeCells>
  <printOptions horizontalCentered="1"/>
  <pageMargins left="0.306944444444444" right="0.306944444444444" top="0.393055555555556" bottom="0.393055555555556" header="0" footer="0"/>
  <pageSetup paperSize="9" scale="75" fitToHeight="0" orientation="portrait" useFirstPageNumber="1" horizontalDpi="600"/>
  <headerFooter>
    <oddFooter>&amp;C&amp;14-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view="pageBreakPreview" zoomScaleNormal="100" zoomScaleSheetLayoutView="100" topLeftCell="A22" workbookViewId="0">
      <selection activeCell="I8" sqref="I8"/>
    </sheetView>
  </sheetViews>
  <sheetFormatPr defaultColWidth="9" defaultRowHeight="14.25"/>
  <cols>
    <col min="1" max="1" width="5" style="32" customWidth="1"/>
    <col min="2" max="2" width="25.75" style="33" customWidth="1"/>
    <col min="3" max="3" width="10.625" style="33" customWidth="1"/>
    <col min="4" max="4" width="8.20833333333333" style="33" customWidth="1"/>
    <col min="5" max="5" width="9.375" style="33" customWidth="1"/>
    <col min="6" max="6" width="8.875" style="34" customWidth="1"/>
    <col min="7" max="7" width="24.5" style="5" customWidth="1"/>
    <col min="8" max="16384" width="9" style="32"/>
  </cols>
  <sheetData>
    <row r="1" ht="18.75" spans="1:1">
      <c r="A1" s="35" t="s">
        <v>1536</v>
      </c>
    </row>
    <row r="2" s="1" customFormat="1" ht="30" customHeight="1" spans="1:7">
      <c r="A2" s="36" t="s">
        <v>1659</v>
      </c>
      <c r="B2" s="36"/>
      <c r="C2" s="36"/>
      <c r="D2" s="36"/>
      <c r="E2" s="36"/>
      <c r="F2" s="36"/>
      <c r="G2" s="36"/>
    </row>
    <row r="3" s="1" customFormat="1" ht="22.5" spans="1:7">
      <c r="A3" s="37" t="s">
        <v>1350</v>
      </c>
      <c r="B3" s="38"/>
      <c r="C3" s="38"/>
      <c r="D3" s="38"/>
      <c r="E3" s="38"/>
      <c r="F3" s="38"/>
      <c r="G3" s="37"/>
    </row>
    <row r="4" s="2" customFormat="1" ht="42" customHeight="1" spans="1:7">
      <c r="A4" s="11" t="s">
        <v>1</v>
      </c>
      <c r="B4" s="12" t="s">
        <v>2</v>
      </c>
      <c r="C4" s="13" t="s">
        <v>1351</v>
      </c>
      <c r="D4" s="13" t="s">
        <v>1660</v>
      </c>
      <c r="E4" s="13" t="s">
        <v>1661</v>
      </c>
      <c r="F4" s="13" t="s">
        <v>5</v>
      </c>
      <c r="G4" s="13" t="s">
        <v>1662</v>
      </c>
    </row>
    <row r="5" s="2" customFormat="1" ht="29" customHeight="1" spans="1:7">
      <c r="A5" s="14" t="s">
        <v>1663</v>
      </c>
      <c r="B5" s="15"/>
      <c r="C5" s="16">
        <f>C8+C9+C10+C12+C13+C16+C18+C19+C22+C24+C25+C26+C27+C28+C29+C30+C33+C34+C36+C37+C38+C39+C40+C41+C42</f>
        <v>3576688.66</v>
      </c>
      <c r="D5" s="16">
        <f>D8+D9+D10+D12+D13+D16+D18+D19+D22+D24+D25+D26+D27+D28+D29+D30+D33+D34+D36+D37+D38+D39+D40+D41+D42</f>
        <v>675976</v>
      </c>
      <c r="E5" s="13"/>
      <c r="F5" s="13"/>
      <c r="G5" s="17"/>
    </row>
    <row r="6" s="3" customFormat="1" ht="27.95" customHeight="1" spans="1:7">
      <c r="A6" s="18" t="s">
        <v>1664</v>
      </c>
      <c r="B6" s="13"/>
      <c r="C6" s="13"/>
      <c r="D6" s="13"/>
      <c r="E6" s="13"/>
      <c r="F6" s="13"/>
      <c r="G6" s="18"/>
    </row>
    <row r="7" s="3" customFormat="1" ht="27.95" customHeight="1" spans="1:7">
      <c r="A7" s="19" t="s">
        <v>1665</v>
      </c>
      <c r="B7" s="20"/>
      <c r="C7" s="21"/>
      <c r="D7" s="21"/>
      <c r="E7" s="21"/>
      <c r="F7" s="20"/>
      <c r="G7" s="22"/>
    </row>
    <row r="8" s="3" customFormat="1" ht="36" customHeight="1" spans="1:9">
      <c r="A8" s="23">
        <v>1</v>
      </c>
      <c r="B8" s="23" t="s">
        <v>1421</v>
      </c>
      <c r="C8" s="23">
        <v>6800</v>
      </c>
      <c r="D8" s="23">
        <v>3000</v>
      </c>
      <c r="E8" s="23" t="s">
        <v>1666</v>
      </c>
      <c r="F8" s="23" t="s">
        <v>1383</v>
      </c>
      <c r="G8" s="23" t="s">
        <v>582</v>
      </c>
      <c r="I8" s="40" t="s">
        <v>1634</v>
      </c>
    </row>
    <row r="9" s="3" customFormat="1" ht="51" customHeight="1" spans="1:9">
      <c r="A9" s="23">
        <v>2</v>
      </c>
      <c r="B9" s="23" t="s">
        <v>1667</v>
      </c>
      <c r="C9" s="23">
        <v>45000</v>
      </c>
      <c r="D9" s="23">
        <v>2000</v>
      </c>
      <c r="E9" s="23" t="s">
        <v>1666</v>
      </c>
      <c r="F9" s="23" t="s">
        <v>1372</v>
      </c>
      <c r="G9" s="24" t="s">
        <v>1668</v>
      </c>
      <c r="I9" s="41">
        <v>45666</v>
      </c>
    </row>
    <row r="10" s="3" customFormat="1" ht="42" customHeight="1" spans="1:9">
      <c r="A10" s="23">
        <v>3</v>
      </c>
      <c r="B10" s="23" t="s">
        <v>1429</v>
      </c>
      <c r="C10" s="23">
        <v>292972</v>
      </c>
      <c r="D10" s="23">
        <v>72000</v>
      </c>
      <c r="E10" s="23" t="s">
        <v>1666</v>
      </c>
      <c r="F10" s="23" t="s">
        <v>1403</v>
      </c>
      <c r="G10" s="24" t="s">
        <v>1669</v>
      </c>
      <c r="I10" s="41">
        <v>45677</v>
      </c>
    </row>
    <row r="11" s="3" customFormat="1" ht="25" customHeight="1" spans="1:7">
      <c r="A11" s="18" t="s">
        <v>1670</v>
      </c>
      <c r="B11" s="13"/>
      <c r="C11" s="13"/>
      <c r="D11" s="13"/>
      <c r="E11" s="13"/>
      <c r="F11" s="13"/>
      <c r="G11" s="18"/>
    </row>
    <row r="12" s="3" customFormat="1" ht="38" customHeight="1" spans="1:9">
      <c r="A12" s="23">
        <v>4</v>
      </c>
      <c r="B12" s="23" t="s">
        <v>1435</v>
      </c>
      <c r="C12" s="23">
        <v>739006</v>
      </c>
      <c r="D12" s="23">
        <v>110000</v>
      </c>
      <c r="E12" s="23" t="s">
        <v>1666</v>
      </c>
      <c r="F12" s="23" t="s">
        <v>1407</v>
      </c>
      <c r="G12" s="23" t="s">
        <v>1671</v>
      </c>
      <c r="I12" s="42">
        <v>45696</v>
      </c>
    </row>
    <row r="13" s="3" customFormat="1" ht="51" customHeight="1" spans="1:9">
      <c r="A13" s="23">
        <v>5</v>
      </c>
      <c r="B13" s="23" t="s">
        <v>1465</v>
      </c>
      <c r="C13" s="27">
        <v>24569.52</v>
      </c>
      <c r="D13" s="23">
        <v>2000</v>
      </c>
      <c r="E13" s="23" t="s">
        <v>1672</v>
      </c>
      <c r="F13" s="23" t="s">
        <v>1387</v>
      </c>
      <c r="G13" s="23" t="s">
        <v>1673</v>
      </c>
      <c r="I13" s="43" t="s">
        <v>1674</v>
      </c>
    </row>
    <row r="14" s="3" customFormat="1" ht="27.95" customHeight="1" spans="1:7">
      <c r="A14" s="18" t="s">
        <v>1637</v>
      </c>
      <c r="B14" s="13"/>
      <c r="C14" s="13"/>
      <c r="D14" s="13"/>
      <c r="E14" s="13"/>
      <c r="F14" s="13"/>
      <c r="G14" s="18"/>
    </row>
    <row r="15" s="3" customFormat="1" ht="27.95" customHeight="1" spans="1:7">
      <c r="A15" s="18" t="s">
        <v>1638</v>
      </c>
      <c r="B15" s="13"/>
      <c r="C15" s="13"/>
      <c r="D15" s="13"/>
      <c r="E15" s="13"/>
      <c r="F15" s="13"/>
      <c r="G15" s="18"/>
    </row>
    <row r="16" s="4" customFormat="1" ht="51" customHeight="1" spans="1:9">
      <c r="A16" s="23">
        <v>6</v>
      </c>
      <c r="B16" s="23" t="s">
        <v>1431</v>
      </c>
      <c r="C16" s="25">
        <v>20000</v>
      </c>
      <c r="D16" s="25">
        <v>11800</v>
      </c>
      <c r="E16" s="25" t="s">
        <v>1666</v>
      </c>
      <c r="F16" s="23" t="s">
        <v>1433</v>
      </c>
      <c r="G16" s="23" t="s">
        <v>1675</v>
      </c>
      <c r="I16" s="44" t="s">
        <v>1639</v>
      </c>
    </row>
    <row r="17" s="3" customFormat="1" ht="31" customHeight="1" spans="1:7">
      <c r="A17" s="18" t="s">
        <v>1640</v>
      </c>
      <c r="B17" s="13"/>
      <c r="C17" s="13"/>
      <c r="D17" s="13"/>
      <c r="E17" s="13"/>
      <c r="F17" s="13"/>
      <c r="G17" s="18"/>
    </row>
    <row r="18" s="3" customFormat="1" ht="51" customHeight="1" spans="1:7">
      <c r="A18" s="23">
        <v>7</v>
      </c>
      <c r="B18" s="23" t="s">
        <v>1676</v>
      </c>
      <c r="C18" s="27">
        <v>38000</v>
      </c>
      <c r="D18" s="27">
        <v>8500</v>
      </c>
      <c r="E18" s="25" t="s">
        <v>1666</v>
      </c>
      <c r="F18" s="23" t="s">
        <v>1368</v>
      </c>
      <c r="G18" s="23" t="s">
        <v>1677</v>
      </c>
    </row>
    <row r="19" s="3" customFormat="1" ht="48" customHeight="1" spans="1:7">
      <c r="A19" s="23">
        <v>8</v>
      </c>
      <c r="B19" s="23" t="s">
        <v>1366</v>
      </c>
      <c r="C19" s="27">
        <v>10000</v>
      </c>
      <c r="D19" s="27">
        <v>6000</v>
      </c>
      <c r="E19" s="25" t="s">
        <v>1666</v>
      </c>
      <c r="F19" s="23" t="s">
        <v>1368</v>
      </c>
      <c r="G19" s="23" t="s">
        <v>738</v>
      </c>
    </row>
    <row r="20" s="3" customFormat="1" ht="27.95" customHeight="1" spans="1:7">
      <c r="A20" s="18" t="s">
        <v>1678</v>
      </c>
      <c r="B20" s="13"/>
      <c r="C20" s="13"/>
      <c r="D20" s="13"/>
      <c r="E20" s="13"/>
      <c r="F20" s="13"/>
      <c r="G20" s="18"/>
    </row>
    <row r="21" s="3" customFormat="1" ht="27.95" customHeight="1" spans="1:7">
      <c r="A21" s="18" t="s">
        <v>1643</v>
      </c>
      <c r="B21" s="13"/>
      <c r="C21" s="13"/>
      <c r="D21" s="13"/>
      <c r="E21" s="13"/>
      <c r="F21" s="13"/>
      <c r="G21" s="18"/>
    </row>
    <row r="22" s="3" customFormat="1" ht="55" customHeight="1" spans="1:9">
      <c r="A22" s="23">
        <v>9</v>
      </c>
      <c r="B22" s="23" t="s">
        <v>1425</v>
      </c>
      <c r="C22" s="23">
        <v>32000</v>
      </c>
      <c r="D22" s="27">
        <v>10000</v>
      </c>
      <c r="E22" s="25" t="s">
        <v>1666</v>
      </c>
      <c r="F22" s="23" t="s">
        <v>1403</v>
      </c>
      <c r="G22" s="23" t="s">
        <v>1679</v>
      </c>
      <c r="I22" s="42">
        <v>45772</v>
      </c>
    </row>
    <row r="23" s="3" customFormat="1" ht="27.95" customHeight="1" spans="1:7">
      <c r="A23" s="18" t="s">
        <v>1680</v>
      </c>
      <c r="B23" s="13"/>
      <c r="C23" s="13"/>
      <c r="D23" s="13"/>
      <c r="E23" s="13"/>
      <c r="F23" s="13"/>
      <c r="G23" s="18"/>
    </row>
    <row r="24" s="3" customFormat="1" ht="37" customHeight="1" spans="1:7">
      <c r="A24" s="23">
        <v>10</v>
      </c>
      <c r="B24" s="23" t="s">
        <v>1437</v>
      </c>
      <c r="C24" s="23">
        <v>829517</v>
      </c>
      <c r="D24" s="23">
        <v>252000</v>
      </c>
      <c r="E24" s="25" t="s">
        <v>1666</v>
      </c>
      <c r="F24" s="23" t="s">
        <v>1411</v>
      </c>
      <c r="G24" s="23" t="s">
        <v>502</v>
      </c>
    </row>
    <row r="25" s="3" customFormat="1" ht="49" customHeight="1" spans="1:7">
      <c r="A25" s="23">
        <v>11</v>
      </c>
      <c r="B25" s="23" t="s">
        <v>1471</v>
      </c>
      <c r="C25" s="23">
        <v>18745</v>
      </c>
      <c r="D25" s="23">
        <v>1500</v>
      </c>
      <c r="E25" s="25" t="s">
        <v>1672</v>
      </c>
      <c r="F25" s="23" t="s">
        <v>1387</v>
      </c>
      <c r="G25" s="23" t="s">
        <v>1681</v>
      </c>
    </row>
    <row r="26" s="3" customFormat="1" ht="49" customHeight="1" spans="1:7">
      <c r="A26" s="23">
        <v>12</v>
      </c>
      <c r="B26" s="23" t="s">
        <v>1474</v>
      </c>
      <c r="C26" s="23">
        <v>10899</v>
      </c>
      <c r="D26" s="23">
        <v>872</v>
      </c>
      <c r="E26" s="25" t="s">
        <v>1672</v>
      </c>
      <c r="F26" s="23" t="s">
        <v>1387</v>
      </c>
      <c r="G26" s="23" t="s">
        <v>1681</v>
      </c>
    </row>
    <row r="27" s="3" customFormat="1" ht="49" customHeight="1" spans="1:7">
      <c r="A27" s="23">
        <v>13</v>
      </c>
      <c r="B27" s="23" t="s">
        <v>1476</v>
      </c>
      <c r="C27" s="23">
        <v>11548</v>
      </c>
      <c r="D27" s="23">
        <v>924</v>
      </c>
      <c r="E27" s="25" t="s">
        <v>1672</v>
      </c>
      <c r="F27" s="23" t="s">
        <v>1387</v>
      </c>
      <c r="G27" s="23" t="s">
        <v>1681</v>
      </c>
    </row>
    <row r="28" s="3" customFormat="1" ht="49" customHeight="1" spans="1:7">
      <c r="A28" s="23">
        <v>14</v>
      </c>
      <c r="B28" s="23" t="s">
        <v>1478</v>
      </c>
      <c r="C28" s="23">
        <v>15578</v>
      </c>
      <c r="D28" s="23">
        <v>1246</v>
      </c>
      <c r="E28" s="25" t="s">
        <v>1672</v>
      </c>
      <c r="F28" s="23" t="s">
        <v>1387</v>
      </c>
      <c r="G28" s="23" t="s">
        <v>1681</v>
      </c>
    </row>
    <row r="29" s="3" customFormat="1" ht="49" customHeight="1" spans="1:7">
      <c r="A29" s="23">
        <v>15</v>
      </c>
      <c r="B29" s="23" t="s">
        <v>1479</v>
      </c>
      <c r="C29" s="23">
        <v>11829</v>
      </c>
      <c r="D29" s="23">
        <v>946</v>
      </c>
      <c r="E29" s="25" t="s">
        <v>1672</v>
      </c>
      <c r="F29" s="23" t="s">
        <v>1387</v>
      </c>
      <c r="G29" s="23" t="s">
        <v>1681</v>
      </c>
    </row>
    <row r="30" s="3" customFormat="1" ht="49" customHeight="1" spans="1:7">
      <c r="A30" s="23">
        <v>16</v>
      </c>
      <c r="B30" s="23" t="s">
        <v>1480</v>
      </c>
      <c r="C30" s="23">
        <v>15407</v>
      </c>
      <c r="D30" s="23">
        <v>1233</v>
      </c>
      <c r="E30" s="25" t="s">
        <v>1672</v>
      </c>
      <c r="F30" s="23" t="s">
        <v>1387</v>
      </c>
      <c r="G30" s="23" t="s">
        <v>1681</v>
      </c>
    </row>
    <row r="31" s="3" customFormat="1" ht="36" customHeight="1" spans="1:7">
      <c r="A31" s="18" t="s">
        <v>1682</v>
      </c>
      <c r="B31" s="13"/>
      <c r="C31" s="13"/>
      <c r="D31" s="13"/>
      <c r="E31" s="13"/>
      <c r="F31" s="13"/>
      <c r="G31" s="18"/>
    </row>
    <row r="32" s="3" customFormat="1" ht="27.95" customHeight="1" spans="1:7">
      <c r="A32" s="19" t="s">
        <v>1683</v>
      </c>
      <c r="B32" s="20"/>
      <c r="C32" s="21"/>
      <c r="D32" s="21"/>
      <c r="E32" s="21"/>
      <c r="F32" s="21"/>
      <c r="G32" s="22"/>
    </row>
    <row r="33" s="3" customFormat="1" ht="51" customHeight="1" spans="1:7">
      <c r="A33" s="23">
        <v>17</v>
      </c>
      <c r="B33" s="23" t="s">
        <v>1531</v>
      </c>
      <c r="C33" s="23">
        <v>484668</v>
      </c>
      <c r="D33" s="27">
        <v>100000</v>
      </c>
      <c r="E33" s="23" t="s">
        <v>1684</v>
      </c>
      <c r="F33" s="23" t="s">
        <v>1387</v>
      </c>
      <c r="G33" s="24" t="s">
        <v>1685</v>
      </c>
    </row>
    <row r="34" s="3" customFormat="1" ht="51" customHeight="1" spans="1:7">
      <c r="A34" s="23">
        <v>18</v>
      </c>
      <c r="B34" s="23" t="s">
        <v>1468</v>
      </c>
      <c r="C34" s="23">
        <v>22124</v>
      </c>
      <c r="D34" s="27">
        <v>3000</v>
      </c>
      <c r="E34" s="23" t="s">
        <v>1672</v>
      </c>
      <c r="F34" s="23" t="s">
        <v>1387</v>
      </c>
      <c r="G34" s="24" t="s">
        <v>1686</v>
      </c>
    </row>
    <row r="35" s="3" customFormat="1" ht="37" customHeight="1" spans="1:7">
      <c r="A35" s="19" t="s">
        <v>1687</v>
      </c>
      <c r="B35" s="20"/>
      <c r="C35" s="21"/>
      <c r="D35" s="21"/>
      <c r="E35" s="21"/>
      <c r="F35" s="21"/>
      <c r="G35" s="22"/>
    </row>
    <row r="36" s="3" customFormat="1" ht="52" customHeight="1" spans="1:7">
      <c r="A36" s="23">
        <v>19</v>
      </c>
      <c r="B36" s="23" t="s">
        <v>1418</v>
      </c>
      <c r="C36" s="23">
        <v>58462</v>
      </c>
      <c r="D36" s="23">
        <v>2500</v>
      </c>
      <c r="E36" s="23" t="s">
        <v>1666</v>
      </c>
      <c r="F36" s="23" t="s">
        <v>1383</v>
      </c>
      <c r="G36" s="23" t="s">
        <v>1688</v>
      </c>
    </row>
    <row r="37" s="31" customFormat="1" ht="42" customHeight="1" spans="1:7">
      <c r="A37" s="28">
        <v>20</v>
      </c>
      <c r="B37" s="28" t="s">
        <v>1529</v>
      </c>
      <c r="C37" s="28">
        <v>649293</v>
      </c>
      <c r="D37" s="28">
        <v>60200</v>
      </c>
      <c r="E37" s="28" t="s">
        <v>1684</v>
      </c>
      <c r="F37" s="23" t="s">
        <v>1387</v>
      </c>
      <c r="G37" s="28"/>
    </row>
    <row r="38" s="31" customFormat="1" ht="42" customHeight="1" spans="1:7">
      <c r="A38" s="23">
        <v>21</v>
      </c>
      <c r="B38" s="23" t="s">
        <v>1427</v>
      </c>
      <c r="C38" s="23">
        <v>162000</v>
      </c>
      <c r="D38" s="23">
        <v>1000</v>
      </c>
      <c r="E38" s="23" t="s">
        <v>1666</v>
      </c>
      <c r="F38" s="23" t="s">
        <v>1387</v>
      </c>
      <c r="G38" s="23" t="s">
        <v>1689</v>
      </c>
    </row>
    <row r="39" s="31" customFormat="1" ht="42" customHeight="1" spans="1:7">
      <c r="A39" s="28">
        <v>22</v>
      </c>
      <c r="B39" s="23" t="s">
        <v>1462</v>
      </c>
      <c r="C39" s="23">
        <v>40782.14</v>
      </c>
      <c r="D39" s="23">
        <v>20168</v>
      </c>
      <c r="E39" s="23" t="s">
        <v>1672</v>
      </c>
      <c r="F39" s="23" t="s">
        <v>1387</v>
      </c>
      <c r="G39" s="23" t="s">
        <v>1690</v>
      </c>
    </row>
    <row r="40" s="31" customFormat="1" ht="42" customHeight="1" spans="1:7">
      <c r="A40" s="23">
        <v>23</v>
      </c>
      <c r="B40" s="23" t="s">
        <v>1458</v>
      </c>
      <c r="C40" s="23">
        <v>9489</v>
      </c>
      <c r="D40" s="23">
        <v>2847</v>
      </c>
      <c r="E40" s="23" t="s">
        <v>1672</v>
      </c>
      <c r="F40" s="23" t="s">
        <v>1387</v>
      </c>
      <c r="G40" s="24" t="s">
        <v>1691</v>
      </c>
    </row>
    <row r="41" s="31" customFormat="1" ht="42" customHeight="1" spans="1:7">
      <c r="A41" s="28">
        <v>24</v>
      </c>
      <c r="B41" s="23" t="s">
        <v>1460</v>
      </c>
      <c r="C41" s="23">
        <v>9500</v>
      </c>
      <c r="D41" s="23">
        <v>390</v>
      </c>
      <c r="E41" s="23" t="s">
        <v>1672</v>
      </c>
      <c r="F41" s="23" t="s">
        <v>1387</v>
      </c>
      <c r="G41" s="23" t="s">
        <v>1692</v>
      </c>
    </row>
    <row r="42" s="31" customFormat="1" ht="42" customHeight="1" spans="1:7">
      <c r="A42" s="23">
        <v>25</v>
      </c>
      <c r="B42" s="39" t="s">
        <v>1455</v>
      </c>
      <c r="C42" s="23">
        <v>18500</v>
      </c>
      <c r="D42" s="27">
        <v>1850</v>
      </c>
      <c r="E42" s="23" t="s">
        <v>1672</v>
      </c>
      <c r="F42" s="23" t="s">
        <v>1387</v>
      </c>
      <c r="G42" s="23" t="s">
        <v>1693</v>
      </c>
    </row>
    <row r="43" ht="61" customHeight="1" spans="1:7">
      <c r="A43" s="29" t="s">
        <v>1694</v>
      </c>
      <c r="B43" s="4"/>
      <c r="C43" s="4"/>
      <c r="D43" s="4"/>
      <c r="E43" s="4"/>
      <c r="F43" s="4"/>
      <c r="G43" s="4"/>
    </row>
    <row r="44" ht="13.5" spans="1:7">
      <c r="A44" s="4"/>
      <c r="B44" s="4"/>
      <c r="C44" s="6"/>
      <c r="D44" s="4"/>
      <c r="E44" s="4"/>
      <c r="F44" s="4"/>
      <c r="G44" s="4"/>
    </row>
    <row r="46" spans="3:7">
      <c r="C46" s="4"/>
      <c r="D46" s="4"/>
      <c r="E46" s="4"/>
      <c r="F46" s="4"/>
      <c r="G46" s="4"/>
    </row>
  </sheetData>
  <mergeCells count="16">
    <mergeCell ref="A2:G2"/>
    <mergeCell ref="A3:G3"/>
    <mergeCell ref="A5:B5"/>
    <mergeCell ref="A6:G6"/>
    <mergeCell ref="A7:G7"/>
    <mergeCell ref="A11:G11"/>
    <mergeCell ref="A14:G14"/>
    <mergeCell ref="A15:G15"/>
    <mergeCell ref="A17:G17"/>
    <mergeCell ref="A20:G20"/>
    <mergeCell ref="A21:G21"/>
    <mergeCell ref="A23:G23"/>
    <mergeCell ref="A31:G31"/>
    <mergeCell ref="A32:G32"/>
    <mergeCell ref="A35:G35"/>
    <mergeCell ref="A43:G43"/>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view="pageBreakPreview" zoomScaleNormal="100" zoomScaleSheetLayoutView="100" topLeftCell="A4" workbookViewId="0">
      <selection activeCell="K6" sqref="K6"/>
    </sheetView>
  </sheetViews>
  <sheetFormatPr defaultColWidth="9" defaultRowHeight="14.25"/>
  <cols>
    <col min="1" max="1" width="5" style="2" customWidth="1"/>
    <col min="2" max="2" width="25.75" style="5" customWidth="1"/>
    <col min="3" max="3" width="9.875" style="5" customWidth="1"/>
    <col min="4" max="4" width="8.20833333333333" style="5" customWidth="1"/>
    <col min="5" max="5" width="9.375" style="5" customWidth="1"/>
    <col min="6" max="6" width="8.875" style="6" customWidth="1"/>
    <col min="7" max="7" width="24.5" style="5" customWidth="1"/>
    <col min="8" max="16384" width="9" style="2"/>
  </cols>
  <sheetData>
    <row r="1" ht="18.75" spans="1:1">
      <c r="A1" s="7" t="s">
        <v>1600</v>
      </c>
    </row>
    <row r="2" s="1" customFormat="1" ht="30" customHeight="1" spans="1:7">
      <c r="A2" s="8" t="s">
        <v>1695</v>
      </c>
      <c r="B2" s="8"/>
      <c r="C2" s="8"/>
      <c r="D2" s="8"/>
      <c r="E2" s="8"/>
      <c r="F2" s="8"/>
      <c r="G2" s="8"/>
    </row>
    <row r="3" s="1" customFormat="1" ht="22.5" spans="1:7">
      <c r="A3" s="9" t="s">
        <v>1350</v>
      </c>
      <c r="B3" s="10"/>
      <c r="C3" s="10"/>
      <c r="D3" s="10"/>
      <c r="E3" s="10"/>
      <c r="F3" s="10"/>
      <c r="G3" s="9"/>
    </row>
    <row r="4" s="2" customFormat="1" ht="42" customHeight="1" spans="1:7">
      <c r="A4" s="11" t="s">
        <v>1</v>
      </c>
      <c r="B4" s="12" t="s">
        <v>2</v>
      </c>
      <c r="C4" s="13" t="s">
        <v>1351</v>
      </c>
      <c r="D4" s="13" t="s">
        <v>1660</v>
      </c>
      <c r="E4" s="13" t="s">
        <v>1661</v>
      </c>
      <c r="F4" s="13" t="s">
        <v>5</v>
      </c>
      <c r="G4" s="13" t="s">
        <v>1662</v>
      </c>
    </row>
    <row r="5" s="2" customFormat="1" ht="29" customHeight="1" spans="1:7">
      <c r="A5" s="14" t="s">
        <v>1696</v>
      </c>
      <c r="B5" s="15"/>
      <c r="C5" s="16">
        <f>C8+C10+C13+C28+C14+C16+C17+C20+C22+C24+C25+C26+C27+C29+C30+C31+C32+C33+C34+C35</f>
        <v>1368571.18</v>
      </c>
      <c r="D5" s="16">
        <f>D8+D10+D13+D28+D14+D16+D17+D20+D22+D24+D25+D26+D27+D29+D30+D31+D32+D33+D34+D35</f>
        <v>204858</v>
      </c>
      <c r="E5" s="13"/>
      <c r="F5" s="13"/>
      <c r="G5" s="17"/>
    </row>
    <row r="6" s="3" customFormat="1" ht="27.95" customHeight="1" spans="1:7">
      <c r="A6" s="18" t="s">
        <v>1697</v>
      </c>
      <c r="B6" s="13"/>
      <c r="C6" s="13"/>
      <c r="D6" s="13"/>
      <c r="E6" s="13"/>
      <c r="F6" s="13"/>
      <c r="G6" s="18"/>
    </row>
    <row r="7" s="3" customFormat="1" ht="27.95" customHeight="1" spans="1:7">
      <c r="A7" s="19" t="s">
        <v>1652</v>
      </c>
      <c r="B7" s="20"/>
      <c r="C7" s="21"/>
      <c r="D7" s="21"/>
      <c r="E7" s="21"/>
      <c r="F7" s="20"/>
      <c r="G7" s="22"/>
    </row>
    <row r="8" s="3" customFormat="1" ht="45" customHeight="1" spans="1:9">
      <c r="A8" s="23">
        <v>1</v>
      </c>
      <c r="B8" s="23" t="s">
        <v>1698</v>
      </c>
      <c r="C8" s="23">
        <v>398005</v>
      </c>
      <c r="D8" s="23">
        <v>10000</v>
      </c>
      <c r="E8" s="23" t="s">
        <v>1684</v>
      </c>
      <c r="F8" s="23" t="s">
        <v>1387</v>
      </c>
      <c r="G8" s="23" t="s">
        <v>180</v>
      </c>
      <c r="I8" s="30" t="s">
        <v>1653</v>
      </c>
    </row>
    <row r="9" s="3" customFormat="1" ht="25" customHeight="1" spans="1:7">
      <c r="A9" s="18" t="s">
        <v>1654</v>
      </c>
      <c r="B9" s="13"/>
      <c r="C9" s="13"/>
      <c r="D9" s="13"/>
      <c r="E9" s="13"/>
      <c r="F9" s="13"/>
      <c r="G9" s="18"/>
    </row>
    <row r="10" s="3" customFormat="1" ht="51" customHeight="1" spans="1:7">
      <c r="A10" s="23">
        <v>2</v>
      </c>
      <c r="B10" s="23" t="s">
        <v>1506</v>
      </c>
      <c r="C10" s="23">
        <v>18467</v>
      </c>
      <c r="D10" s="23">
        <v>2327</v>
      </c>
      <c r="E10" s="23" t="s">
        <v>1684</v>
      </c>
      <c r="F10" s="23" t="s">
        <v>1411</v>
      </c>
      <c r="G10" s="24" t="s">
        <v>1699</v>
      </c>
    </row>
    <row r="11" s="3" customFormat="1" ht="27.95" customHeight="1" spans="1:7">
      <c r="A11" s="18" t="s">
        <v>1700</v>
      </c>
      <c r="B11" s="13"/>
      <c r="C11" s="13"/>
      <c r="D11" s="13"/>
      <c r="E11" s="13"/>
      <c r="F11" s="13"/>
      <c r="G11" s="18"/>
    </row>
    <row r="12" s="3" customFormat="1" ht="27.95" customHeight="1" spans="1:7">
      <c r="A12" s="18" t="s">
        <v>1701</v>
      </c>
      <c r="B12" s="13"/>
      <c r="C12" s="13"/>
      <c r="D12" s="13"/>
      <c r="E12" s="13"/>
      <c r="F12" s="13"/>
      <c r="G12" s="18"/>
    </row>
    <row r="13" s="4" customFormat="1" ht="51" customHeight="1" spans="1:7">
      <c r="A13" s="23">
        <v>3</v>
      </c>
      <c r="B13" s="23" t="s">
        <v>1447</v>
      </c>
      <c r="C13" s="25">
        <v>30732</v>
      </c>
      <c r="D13" s="25">
        <v>2200</v>
      </c>
      <c r="E13" s="25" t="s">
        <v>1672</v>
      </c>
      <c r="F13" s="23" t="s">
        <v>1411</v>
      </c>
      <c r="G13" s="24" t="s">
        <v>1699</v>
      </c>
    </row>
    <row r="14" s="4" customFormat="1" ht="51" customHeight="1" spans="1:7">
      <c r="A14" s="23">
        <v>4</v>
      </c>
      <c r="B14" s="23" t="s">
        <v>1501</v>
      </c>
      <c r="C14" s="25">
        <v>6740</v>
      </c>
      <c r="D14" s="25">
        <v>2190</v>
      </c>
      <c r="E14" s="23" t="s">
        <v>1684</v>
      </c>
      <c r="F14" s="26" t="s">
        <v>1407</v>
      </c>
      <c r="G14" s="23" t="s">
        <v>1702</v>
      </c>
    </row>
    <row r="15" s="3" customFormat="1" ht="31" customHeight="1" spans="1:7">
      <c r="A15" s="18" t="s">
        <v>1703</v>
      </c>
      <c r="B15" s="13"/>
      <c r="C15" s="13"/>
      <c r="D15" s="13"/>
      <c r="E15" s="13"/>
      <c r="F15" s="13"/>
      <c r="G15" s="18"/>
    </row>
    <row r="16" s="3" customFormat="1" ht="51" customHeight="1" spans="1:7">
      <c r="A16" s="23">
        <v>5</v>
      </c>
      <c r="B16" s="23" t="s">
        <v>1491</v>
      </c>
      <c r="C16" s="27">
        <v>92763</v>
      </c>
      <c r="D16" s="27">
        <v>29000</v>
      </c>
      <c r="E16" s="23" t="s">
        <v>1684</v>
      </c>
      <c r="F16" s="26" t="s">
        <v>1387</v>
      </c>
      <c r="G16" s="23" t="s">
        <v>1704</v>
      </c>
    </row>
    <row r="17" s="3" customFormat="1" ht="48" customHeight="1" spans="1:7">
      <c r="A17" s="23">
        <v>6</v>
      </c>
      <c r="B17" s="23" t="s">
        <v>1499</v>
      </c>
      <c r="C17" s="27">
        <v>3522.63</v>
      </c>
      <c r="D17" s="27">
        <v>1000</v>
      </c>
      <c r="E17" s="23" t="s">
        <v>1684</v>
      </c>
      <c r="F17" s="26" t="s">
        <v>1407</v>
      </c>
      <c r="G17" s="23" t="s">
        <v>1705</v>
      </c>
    </row>
    <row r="18" s="3" customFormat="1" ht="27.95" customHeight="1" spans="1:7">
      <c r="A18" s="18" t="s">
        <v>1706</v>
      </c>
      <c r="B18" s="13"/>
      <c r="C18" s="13"/>
      <c r="D18" s="13"/>
      <c r="E18" s="13"/>
      <c r="F18" s="13"/>
      <c r="G18" s="18"/>
    </row>
    <row r="19" s="3" customFormat="1" ht="27.95" customHeight="1" spans="1:7">
      <c r="A19" s="18" t="s">
        <v>1707</v>
      </c>
      <c r="B19" s="13"/>
      <c r="C19" s="13"/>
      <c r="D19" s="13"/>
      <c r="E19" s="13"/>
      <c r="F19" s="13"/>
      <c r="G19" s="18"/>
    </row>
    <row r="20" s="3" customFormat="1" ht="45" customHeight="1" spans="1:7">
      <c r="A20" s="23">
        <v>7</v>
      </c>
      <c r="B20" s="23" t="s">
        <v>1378</v>
      </c>
      <c r="C20" s="23">
        <v>22000</v>
      </c>
      <c r="D20" s="27">
        <v>14700</v>
      </c>
      <c r="E20" s="25" t="s">
        <v>1666</v>
      </c>
      <c r="F20" s="23" t="s">
        <v>1376</v>
      </c>
      <c r="G20" s="23" t="s">
        <v>1708</v>
      </c>
    </row>
    <row r="21" s="3" customFormat="1" ht="41" customHeight="1" spans="1:7">
      <c r="A21" s="18" t="s">
        <v>1709</v>
      </c>
      <c r="B21" s="13"/>
      <c r="C21" s="13"/>
      <c r="D21" s="13"/>
      <c r="E21" s="13"/>
      <c r="F21" s="13"/>
      <c r="G21" s="18"/>
    </row>
    <row r="22" s="3" customFormat="1" ht="45" customHeight="1" spans="1:7">
      <c r="A22" s="23">
        <v>8</v>
      </c>
      <c r="B22" s="23" t="s">
        <v>1374</v>
      </c>
      <c r="C22" s="27">
        <v>80000</v>
      </c>
      <c r="D22" s="27">
        <v>47500</v>
      </c>
      <c r="E22" s="25" t="s">
        <v>1666</v>
      </c>
      <c r="F22" s="23" t="s">
        <v>1376</v>
      </c>
      <c r="G22" s="23" t="s">
        <v>544</v>
      </c>
    </row>
    <row r="23" s="3" customFormat="1" ht="27.95" customHeight="1" spans="1:7">
      <c r="A23" s="18" t="s">
        <v>1710</v>
      </c>
      <c r="B23" s="13"/>
      <c r="C23" s="13"/>
      <c r="D23" s="13"/>
      <c r="E23" s="13"/>
      <c r="F23" s="13"/>
      <c r="G23" s="18"/>
    </row>
    <row r="24" s="3" customFormat="1" ht="35" customHeight="1" spans="1:7">
      <c r="A24" s="23">
        <v>9</v>
      </c>
      <c r="B24" s="23" t="s">
        <v>1366</v>
      </c>
      <c r="C24" s="27">
        <v>10000</v>
      </c>
      <c r="D24" s="23">
        <v>6000</v>
      </c>
      <c r="E24" s="28" t="s">
        <v>1666</v>
      </c>
      <c r="F24" s="23" t="s">
        <v>1368</v>
      </c>
      <c r="G24" s="24" t="s">
        <v>738</v>
      </c>
    </row>
    <row r="25" s="3" customFormat="1" ht="41" customHeight="1" spans="1:7">
      <c r="A25" s="23">
        <v>10</v>
      </c>
      <c r="B25" s="23" t="s">
        <v>1711</v>
      </c>
      <c r="C25" s="27">
        <v>213394</v>
      </c>
      <c r="D25" s="23">
        <v>20000</v>
      </c>
      <c r="E25" s="28" t="s">
        <v>1684</v>
      </c>
      <c r="F25" s="23" t="s">
        <v>1387</v>
      </c>
      <c r="G25" s="24" t="s">
        <v>1712</v>
      </c>
    </row>
    <row r="26" s="3" customFormat="1" ht="41" customHeight="1" spans="1:7">
      <c r="A26" s="23">
        <v>11</v>
      </c>
      <c r="B26" s="23" t="s">
        <v>1489</v>
      </c>
      <c r="C26" s="27">
        <v>320654</v>
      </c>
      <c r="D26" s="23">
        <v>34500</v>
      </c>
      <c r="E26" s="28" t="s">
        <v>1684</v>
      </c>
      <c r="F26" s="23" t="s">
        <v>1387</v>
      </c>
      <c r="G26" s="24" t="s">
        <v>1713</v>
      </c>
    </row>
    <row r="27" s="3" customFormat="1" ht="48" customHeight="1" spans="1:7">
      <c r="A27" s="23">
        <v>12</v>
      </c>
      <c r="B27" s="23" t="s">
        <v>1493</v>
      </c>
      <c r="C27" s="27">
        <v>22721</v>
      </c>
      <c r="D27" s="23">
        <v>4200</v>
      </c>
      <c r="E27" s="28" t="s">
        <v>1684</v>
      </c>
      <c r="F27" s="23" t="s">
        <v>1387</v>
      </c>
      <c r="G27" s="24" t="s">
        <v>1714</v>
      </c>
    </row>
    <row r="28" s="3" customFormat="1" ht="48" customHeight="1" spans="1:7">
      <c r="A28" s="23">
        <v>13</v>
      </c>
      <c r="B28" s="23" t="s">
        <v>1497</v>
      </c>
      <c r="C28" s="27">
        <v>3775.22</v>
      </c>
      <c r="D28" s="23">
        <v>1000</v>
      </c>
      <c r="E28" s="28" t="s">
        <v>1684</v>
      </c>
      <c r="F28" s="23" t="s">
        <v>1387</v>
      </c>
      <c r="G28" s="24" t="s">
        <v>1714</v>
      </c>
    </row>
    <row r="29" s="3" customFormat="1" ht="48" customHeight="1" spans="1:7">
      <c r="A29" s="23">
        <v>14</v>
      </c>
      <c r="B29" s="23" t="s">
        <v>1449</v>
      </c>
      <c r="C29" s="27">
        <v>68289</v>
      </c>
      <c r="D29" s="23">
        <v>2800</v>
      </c>
      <c r="E29" s="28" t="s">
        <v>1672</v>
      </c>
      <c r="F29" s="23" t="s">
        <v>1387</v>
      </c>
      <c r="G29" s="24" t="s">
        <v>1686</v>
      </c>
    </row>
    <row r="30" s="3" customFormat="1" ht="42" customHeight="1" spans="1:7">
      <c r="A30" s="23">
        <v>15</v>
      </c>
      <c r="B30" s="23" t="s">
        <v>1452</v>
      </c>
      <c r="C30" s="27">
        <v>5443</v>
      </c>
      <c r="D30" s="23">
        <v>4446</v>
      </c>
      <c r="E30" s="28" t="s">
        <v>1672</v>
      </c>
      <c r="F30" s="23" t="s">
        <v>1387</v>
      </c>
      <c r="G30" s="24" t="s">
        <v>1715</v>
      </c>
    </row>
    <row r="31" s="3" customFormat="1" ht="44" customHeight="1" spans="1:7">
      <c r="A31" s="23">
        <v>16</v>
      </c>
      <c r="B31" s="23" t="s">
        <v>1370</v>
      </c>
      <c r="C31" s="27">
        <v>20000</v>
      </c>
      <c r="D31" s="23">
        <v>12700</v>
      </c>
      <c r="E31" s="28" t="s">
        <v>1666</v>
      </c>
      <c r="F31" s="23" t="s">
        <v>1372</v>
      </c>
      <c r="G31" s="24" t="s">
        <v>691</v>
      </c>
    </row>
    <row r="32" s="3" customFormat="1" ht="43" customHeight="1" spans="1:7">
      <c r="A32" s="23">
        <v>17</v>
      </c>
      <c r="B32" s="23" t="s">
        <v>1495</v>
      </c>
      <c r="C32" s="27">
        <v>21008</v>
      </c>
      <c r="D32" s="23">
        <v>1600</v>
      </c>
      <c r="E32" s="28" t="s">
        <v>1684</v>
      </c>
      <c r="F32" s="23" t="s">
        <v>1372</v>
      </c>
      <c r="G32" s="24" t="s">
        <v>1716</v>
      </c>
    </row>
    <row r="33" s="3" customFormat="1" ht="52" customHeight="1" spans="1:7">
      <c r="A33" s="23">
        <v>18</v>
      </c>
      <c r="B33" s="23" t="s">
        <v>1717</v>
      </c>
      <c r="C33" s="27">
        <v>7307.23</v>
      </c>
      <c r="D33" s="23">
        <v>4000</v>
      </c>
      <c r="E33" s="28" t="s">
        <v>1684</v>
      </c>
      <c r="F33" s="23" t="s">
        <v>1403</v>
      </c>
      <c r="G33" s="24" t="s">
        <v>1718</v>
      </c>
    </row>
    <row r="34" s="3" customFormat="1" ht="42" customHeight="1" spans="1:7">
      <c r="A34" s="23">
        <v>19</v>
      </c>
      <c r="B34" s="23" t="s">
        <v>1503</v>
      </c>
      <c r="C34" s="27">
        <v>4074.79</v>
      </c>
      <c r="D34" s="23">
        <v>1950</v>
      </c>
      <c r="E34" s="28" t="s">
        <v>1684</v>
      </c>
      <c r="F34" s="23" t="s">
        <v>1407</v>
      </c>
      <c r="G34" s="24" t="s">
        <v>1705</v>
      </c>
    </row>
    <row r="35" s="3" customFormat="1" ht="42" customHeight="1" spans="1:7">
      <c r="A35" s="23">
        <v>20</v>
      </c>
      <c r="B35" s="23" t="s">
        <v>1496</v>
      </c>
      <c r="C35" s="27">
        <v>19675.31</v>
      </c>
      <c r="D35" s="23">
        <v>2745</v>
      </c>
      <c r="E35" s="23" t="s">
        <v>1684</v>
      </c>
      <c r="F35" s="23" t="s">
        <v>1411</v>
      </c>
      <c r="G35" s="23" t="s">
        <v>1719</v>
      </c>
    </row>
    <row r="36" ht="54" customHeight="1" spans="1:7">
      <c r="A36" s="29" t="s">
        <v>1720</v>
      </c>
      <c r="B36" s="4"/>
      <c r="C36" s="4"/>
      <c r="D36" s="4"/>
      <c r="E36" s="4"/>
      <c r="F36" s="4"/>
      <c r="G36" s="4"/>
    </row>
    <row r="37" ht="13.5" spans="1:7">
      <c r="A37" s="4"/>
      <c r="B37" s="4"/>
      <c r="C37" s="6"/>
      <c r="D37" s="4"/>
      <c r="E37" s="4"/>
      <c r="F37" s="4"/>
      <c r="G37" s="4"/>
    </row>
    <row r="39" spans="3:7">
      <c r="C39" s="4"/>
      <c r="D39" s="4"/>
      <c r="E39" s="4"/>
      <c r="F39" s="4"/>
      <c r="G39" s="4"/>
    </row>
  </sheetData>
  <mergeCells count="14">
    <mergeCell ref="A2:G2"/>
    <mergeCell ref="A3:G3"/>
    <mergeCell ref="A5:B5"/>
    <mergeCell ref="A6:G6"/>
    <mergeCell ref="A7:G7"/>
    <mergeCell ref="A9:G9"/>
    <mergeCell ref="A11:G11"/>
    <mergeCell ref="A12:G12"/>
    <mergeCell ref="A15:G15"/>
    <mergeCell ref="A18:G18"/>
    <mergeCell ref="A19:G19"/>
    <mergeCell ref="A21:G21"/>
    <mergeCell ref="A23:G23"/>
    <mergeCell ref="A36:G36"/>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77个辖区市重点项目</vt:lpstr>
      <vt:lpstr>通报附件1</vt:lpstr>
      <vt:lpstr>通报附件2</vt:lpstr>
      <vt:lpstr>通报附件3</vt:lpstr>
      <vt:lpstr>附件3计算表</vt:lpstr>
      <vt:lpstr>市重点开工计划表（辖区）</vt:lpstr>
      <vt:lpstr>市重点竣工计划表（辖区）</vt:lpstr>
      <vt:lpstr>区重点开工计划</vt:lpstr>
      <vt:lpstr>区重点竣工计划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2025-04-08T03:00:00Z</dcterms:created>
  <dcterms:modified xsi:type="dcterms:W3CDTF">2025-05-29T08:31:04Z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