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 activeTab="1"/>
  </bookViews>
  <sheets>
    <sheet name="82个辖区市重点项目" sheetId="1" state="hidden" r:id="rId1"/>
    <sheet name="通报附件1" sheetId="2" r:id="rId2"/>
    <sheet name="通报附件2" sheetId="3" r:id="rId3"/>
    <sheet name="通报附件3" sheetId="4" r:id="rId4"/>
    <sheet name="附件3计算表" sheetId="10" state="hidden" r:id="rId5"/>
    <sheet name="市重点开工计划表（辖区）" sheetId="5" state="hidden" r:id="rId6"/>
    <sheet name="市重点竣工计划表（辖区）" sheetId="6" state="hidden" r:id="rId7"/>
    <sheet name="区重点开工计划" sheetId="7" state="hidden" r:id="rId8"/>
    <sheet name="区重点竣工计划" sheetId="8" state="hidden" r:id="rId9"/>
  </sheets>
  <definedNames>
    <definedName name="_xlnm._FilterDatabase" localSheetId="0" hidden="1">'82个辖区市重点项目'!$A$4:$S$89</definedName>
    <definedName name="_xlnm._FilterDatabase" localSheetId="1" hidden="1">通报附件1!$A$4:$O$88</definedName>
    <definedName name="_xlnm._FilterDatabase" localSheetId="4" hidden="1">附件3计算表!$A$3:$H$73</definedName>
    <definedName name="_xlnm._FilterDatabase" localSheetId="5" hidden="1">'市重点开工计划表（辖区）'!$A$1:$F$38</definedName>
    <definedName name="_xlnm._FilterDatabase" localSheetId="6" hidden="1">'市重点竣工计划表（辖区）'!$A$1:$F$28</definedName>
    <definedName name="_xlnm.Print_Titles" localSheetId="1">通报附件1!$4:$5</definedName>
    <definedName name="_xlnm.Print_Area" localSheetId="1">通报附件1!$A$1:$M$88</definedName>
    <definedName name="_xlnm.Print_Area" localSheetId="2">通报附件2!$A$1:$K$57</definedName>
    <definedName name="_xlnm.Print_Titles" localSheetId="2">通报附件2!$4:$5</definedName>
    <definedName name="_xlnm._FilterDatabase" localSheetId="2" hidden="1">通报附件2!$A$1:$K$57</definedName>
    <definedName name="_xlnm._FilterDatabase" localSheetId="3" hidden="1">通报附件3!$A$1:$F$11</definedName>
    <definedName name="_xlnm.Print_Titles" localSheetId="5">'市重点开工计划表（辖区）'!$2:$3</definedName>
    <definedName name="_xlnm.Print_Titles" localSheetId="6">'市重点竣工计划表（辖区）'!$2:$3</definedName>
    <definedName name="_xlnm._FilterDatabase" localSheetId="7" hidden="1">区重点开工计划!$A$4:$G$45</definedName>
    <definedName name="_xlnm.Print_Titles" localSheetId="7">区重点开工计划!$4:$4</definedName>
    <definedName name="_xlnm.Print_Area" localSheetId="7">区重点开工计划!$A$1:$G$45</definedName>
    <definedName name="_xlnm.Print_Titles" localSheetId="8">区重点竣工计划!$4:$4</definedName>
    <definedName name="_xlnm.Print_Area" localSheetId="8">区重点竣工计划!$A$1:$G$36</definedName>
    <definedName name="_xlnm._FilterDatabase" localSheetId="8" hidden="1">区重点竣工计划!$A$4:$G$36</definedName>
  </definedNames>
  <calcPr calcId="144525"/>
</workbook>
</file>

<file path=xl/sharedStrings.xml><?xml version="1.0" encoding="utf-8"?>
<sst xmlns="http://schemas.openxmlformats.org/spreadsheetml/2006/main" count="1434" uniqueCount="728">
  <si>
    <t>2025年1-7月湖里辖区市重点项目</t>
  </si>
  <si>
    <t>序号</t>
  </si>
  <si>
    <t>项目名称</t>
  </si>
  <si>
    <t>计划总投资（万元）</t>
  </si>
  <si>
    <t>其中</t>
  </si>
  <si>
    <t>本年计划投资</t>
  </si>
  <si>
    <t>至上一年底完成投资</t>
  </si>
  <si>
    <t>1-7月累计投资（万元）</t>
  </si>
  <si>
    <t>本年累计投资（万元）</t>
  </si>
  <si>
    <t>项目最新进展</t>
  </si>
  <si>
    <t>项目编号</t>
  </si>
  <si>
    <t>计划</t>
  </si>
  <si>
    <t>实际</t>
  </si>
  <si>
    <t>序时完成率</t>
  </si>
  <si>
    <t>年度完成率</t>
  </si>
  <si>
    <t>建安投资</t>
  </si>
  <si>
    <t>土地及征拆</t>
  </si>
  <si>
    <t>设备投入</t>
  </si>
  <si>
    <t>辖区（82个）</t>
  </si>
  <si>
    <t>一</t>
  </si>
  <si>
    <t>湖里区政府（43个）</t>
  </si>
  <si>
    <t>金砖数字工业智谷</t>
  </si>
  <si>
    <t>153.48%</t>
  </si>
  <si>
    <t>92.89%</t>
  </si>
  <si>
    <t>正进行主体结构施工。除高层主楼外，其余多层建筑均已封顶。</t>
  </si>
  <si>
    <t>福厦经贸电影产业园</t>
  </si>
  <si>
    <t>104.00%</t>
  </si>
  <si>
    <t>88.64%</t>
  </si>
  <si>
    <t>旧改建筑部分内墙砌筑工程基本完工，正在进行外立面工程。</t>
  </si>
  <si>
    <t>建发健康2023G07项目</t>
  </si>
  <si>
    <t>100.00%</t>
  </si>
  <si>
    <t>20.00%</t>
  </si>
  <si>
    <t>正在进行设计方案深化。</t>
  </si>
  <si>
    <t>蔡塘安商房06-10G22地块</t>
  </si>
  <si>
    <t>147.30%</t>
  </si>
  <si>
    <t>109.00%</t>
  </si>
  <si>
    <t>项目已完成预验收，验收整改中。</t>
  </si>
  <si>
    <t>蔡塘安商房06-10G19地块</t>
  </si>
  <si>
    <t>205.44%</t>
  </si>
  <si>
    <t>124.70%</t>
  </si>
  <si>
    <t>砌体完成，正在进行外架拆除。</t>
  </si>
  <si>
    <t>钟宅北苑安置房二期工程（06-08C11、06-08C13地块）</t>
  </si>
  <si>
    <t>150.0%</t>
  </si>
  <si>
    <t>项目于3月21日取得竣工备案证明。</t>
  </si>
  <si>
    <t>海天路安置房（D地块）</t>
  </si>
  <si>
    <t>147.90%</t>
  </si>
  <si>
    <t>90.51%</t>
  </si>
  <si>
    <t>已完成桩基工程，正进行地下室底板同步施工。</t>
  </si>
  <si>
    <t>湖里街道社区卫生服务中心</t>
  </si>
  <si>
    <t>108.33%</t>
  </si>
  <si>
    <t>97.50%</t>
  </si>
  <si>
    <t>主体结构已封顶，正进行内部砌体工程和外立面工程。</t>
  </si>
  <si>
    <t>金林湾花园安置型商品房四期工程</t>
  </si>
  <si>
    <t>140.65%</t>
  </si>
  <si>
    <t>89.87%</t>
  </si>
  <si>
    <t>项目的室内外装修工程已进入收尾阶段，安装工程完成92%，室外工程完成90%。</t>
  </si>
  <si>
    <t>保障性租赁住房古地石公寓</t>
  </si>
  <si>
    <t>项目于6月4日取得竣工备案证明。</t>
  </si>
  <si>
    <t>金山街道社会事务综合服务中心及幼儿园项目</t>
  </si>
  <si>
    <t>116.10%</t>
  </si>
  <si>
    <t>99.82%</t>
  </si>
  <si>
    <t>1.地下室地坪漆样板施工及负一层地面打磨完成；
2.幼儿园外墙割缝完成80%；
3.综合服务中心内墙涂料完成90%，门扇安装完成5%；
4.场内道路碎石垫层完成70%，围墙完成90%。</t>
  </si>
  <si>
    <t>厦门医学院附属口腔医院科教综合用房项目</t>
  </si>
  <si>
    <t>124.63%</t>
  </si>
  <si>
    <t>室外工程完成，装饰装修收尾。</t>
  </si>
  <si>
    <t>禾美公服综合体</t>
  </si>
  <si>
    <t>103.29%</t>
  </si>
  <si>
    <t>65.79%</t>
  </si>
  <si>
    <t>室内装修完成14层及地下室内2层80%，室外及景观工程完成40%，机电安装完成65%。</t>
  </si>
  <si>
    <t>厦门一中湖里分校</t>
  </si>
  <si>
    <t>158.60%</t>
  </si>
  <si>
    <t>63.44%</t>
  </si>
  <si>
    <t>已完成主体结构封顶，正进行外墙涂料工程、室内机电工程和室外景观绿化工程施工。</t>
  </si>
  <si>
    <t>康乐学校（水上乐园地块）</t>
  </si>
  <si>
    <t>108.40%</t>
  </si>
  <si>
    <t>74.53%</t>
  </si>
  <si>
    <t>1#楼主体结构完成，砌体结构完成，2#楼主体结构完成，砌体抹灰完成，3#楼主体结构完成。</t>
  </si>
  <si>
    <t>湖里区公共卫生综合楼改扩建项目</t>
  </si>
  <si>
    <t>151.54%</t>
  </si>
  <si>
    <t>84.43%</t>
  </si>
  <si>
    <t>1.实际主体结构验收完成。
2.实际地下连接通道结构施工完成20%。</t>
  </si>
  <si>
    <t>后坑社区城中村综合整治项目（管线改造及雨污分流工程）</t>
  </si>
  <si>
    <t>123.37%</t>
  </si>
  <si>
    <t>项目于6月10日竣工验收。</t>
  </si>
  <si>
    <t>厦门泉州（安溪）经济合作区（湖里园）</t>
  </si>
  <si>
    <t>211.76%</t>
  </si>
  <si>
    <t>112.50%</t>
  </si>
  <si>
    <t>园区北侧物流园室外工程施工，健为医疗三期室外工程施工，佳福隆二期主体施工。</t>
  </si>
  <si>
    <t>厦门SM商业城三期、四期</t>
  </si>
  <si>
    <t>47.60%</t>
  </si>
  <si>
    <t>四期-4C:5号楼施工至五层，4号楼出正负零；潮街整体完成20%；三期整体完成40%。</t>
  </si>
  <si>
    <t>厦门市湖里区2023P12地块及配套工程</t>
  </si>
  <si>
    <t>162.48%</t>
  </si>
  <si>
    <t>137.58%</t>
  </si>
  <si>
    <t>主体结构已全部封顶，砌筑完成95%。外立面门窗窗框安装完成95%。</t>
  </si>
  <si>
    <t>厦门市湖里区2024P03地块及配套工程</t>
  </si>
  <si>
    <t>154.49%</t>
  </si>
  <si>
    <t>147.43%</t>
  </si>
  <si>
    <t>桩基施工完成，进行主体施工。</t>
  </si>
  <si>
    <t>厦门市湖里区2024P07地块及配套工程</t>
  </si>
  <si>
    <t>148.66%</t>
  </si>
  <si>
    <t>117.30%</t>
  </si>
  <si>
    <t>完成销售二展，主体结构完成40%。</t>
  </si>
  <si>
    <t>厦门市湖里区2024P08地块及配套工程</t>
  </si>
  <si>
    <t>130.47%</t>
  </si>
  <si>
    <t>126.51%</t>
  </si>
  <si>
    <t>桩基施工完成100%，地下室结构完成50%，主体结构完成10%。</t>
  </si>
  <si>
    <t>厦门市湖里区2024P05地块及配套工程</t>
  </si>
  <si>
    <t>132.14%</t>
  </si>
  <si>
    <t>45.23%</t>
  </si>
  <si>
    <t>项目取得D15子地块土石方及基坑支护施工许可证，正在土石方清表阶段。</t>
  </si>
  <si>
    <t>同致电子科技厦门汽车电子智能工厂建设</t>
  </si>
  <si>
    <t>144.74%</t>
  </si>
  <si>
    <t>46.81%</t>
  </si>
  <si>
    <t>清表土方外运、围挡、广告喷漆、施工大门、洗车台、过水槽、互动板房安装，原场地内混凝土路面破碎外运，临时混凝土道路浇筑。</t>
  </si>
  <si>
    <t>中远海散建设工程</t>
  </si>
  <si>
    <t>205.49%</t>
  </si>
  <si>
    <t>88.07%</t>
  </si>
  <si>
    <t>XY191顺利出坞下水。</t>
  </si>
  <si>
    <t>厦门国际健康驿站三期</t>
  </si>
  <si>
    <t>85.71%</t>
  </si>
  <si>
    <t>80.00%</t>
  </si>
  <si>
    <t>项目处于零星施工状态，正在进行材料调运及规整。</t>
  </si>
  <si>
    <t>厦门荣佳-百信AI智慧科技产业园</t>
  </si>
  <si>
    <t>234.67%</t>
  </si>
  <si>
    <t>110.00%</t>
  </si>
  <si>
    <t>正在进行主体结构施工，已完成地下室施工。</t>
  </si>
  <si>
    <t>太古可乐冰柜及运营资产投资项目</t>
  </si>
  <si>
    <t>70.00%</t>
  </si>
  <si>
    <t>采购200万元设备。</t>
  </si>
  <si>
    <t>钟宅畲族社区发展中心</t>
  </si>
  <si>
    <t>199.64%</t>
  </si>
  <si>
    <t>101.90%</t>
  </si>
  <si>
    <t>砌筑工程完成100%；抹灰工程完成95%；安装工程完成50%。</t>
  </si>
  <si>
    <t>马垅汽车旅馆及休闲中心</t>
  </si>
  <si>
    <t>162.70%</t>
  </si>
  <si>
    <t>135.03%</t>
  </si>
  <si>
    <t>玻璃幕墙、金属幕墙安装100%；地下室风管安装80%；水电、消防、智能化等安装50%；墙体、天棚刷腻子完成80%。</t>
  </si>
  <si>
    <t>钙钛矿光伏组件产业化项目</t>
  </si>
  <si>
    <t>131.43%</t>
  </si>
  <si>
    <t>质量控制体系建立。</t>
  </si>
  <si>
    <t>围里社区发展中心</t>
  </si>
  <si>
    <t>147.97%</t>
  </si>
  <si>
    <t>93.06%</t>
  </si>
  <si>
    <t>项目地下室顶板施工完成，进入上部主体结构施工。</t>
  </si>
  <si>
    <t>蔡塘社区发展中心地铁连接体</t>
  </si>
  <si>
    <t>158.61%</t>
  </si>
  <si>
    <t>97.24%</t>
  </si>
  <si>
    <t>围挡完成、土方开挖20%、桩基完成50%。</t>
  </si>
  <si>
    <t>厦门燕来福医院提升改造项目</t>
  </si>
  <si>
    <t>项目于5月21日取得竣工备案证明。</t>
  </si>
  <si>
    <t>湖里新质智造产业园</t>
  </si>
  <si>
    <t>0%</t>
  </si>
  <si>
    <t>正在进行前期手续办理，已完成工规证的办理。</t>
  </si>
  <si>
    <t>卓雅大楼项目</t>
  </si>
  <si>
    <t>129.27%</t>
  </si>
  <si>
    <t>53.00%</t>
  </si>
  <si>
    <t>正在进行基坑支护施工。</t>
  </si>
  <si>
    <t>海峡新岸音乐街区</t>
  </si>
  <si>
    <t>125.00%</t>
  </si>
  <si>
    <t>处于图审阶段，拟办理施工许可证。</t>
  </si>
  <si>
    <t>浦园社城中村改造项目</t>
  </si>
  <si>
    <t>发改已于7月11日出具审核意见函，7月22日可研通过区政府专题会决策。</t>
  </si>
  <si>
    <t>厦门市湖里区2025P09地块及配套工程</t>
  </si>
  <si>
    <t>192.54%</t>
  </si>
  <si>
    <t>138.77%</t>
  </si>
  <si>
    <t>正在进行基坑施工。</t>
  </si>
  <si>
    <t>湖边学校</t>
  </si>
  <si>
    <t>正在进行可研决策。</t>
  </si>
  <si>
    <t>中建·厦门金山财富中心项目</t>
  </si>
  <si>
    <t>78.54%</t>
  </si>
  <si>
    <t>正在土方出土。</t>
  </si>
  <si>
    <t>厦门市湖里区2025P05地块及配套工程</t>
  </si>
  <si>
    <t>166.67%</t>
  </si>
  <si>
    <t>80.19%</t>
  </si>
  <si>
    <t>正在进行项目桩基施工。</t>
  </si>
  <si>
    <t>二</t>
  </si>
  <si>
    <t>辖区其他市级责任单位（39个）</t>
  </si>
  <si>
    <t>高崎港汊清淤及岸壁整治工程</t>
  </si>
  <si>
    <t>114.73%</t>
  </si>
  <si>
    <t>63.10%</t>
  </si>
  <si>
    <t>开展南侧护岸施工、港汊内清淤。</t>
  </si>
  <si>
    <t>港中路与东渡铁路货运专线节点工程</t>
  </si>
  <si>
    <t>120.40%</t>
  </si>
  <si>
    <t>85.28%</t>
  </si>
  <si>
    <t>1.市政部分：基坑支护完成70%，管道施工完成9%；
2.下穿铁路部分：钻孔桩灌注桩全部完成，土方外运完成26.76%。</t>
  </si>
  <si>
    <t>邮轮中心航站楼片区运营提升（文旅城）项目</t>
  </si>
  <si>
    <t>110.33%</t>
  </si>
  <si>
    <t>64.36%</t>
  </si>
  <si>
    <t>新航站楼三四层商业（邮轮时光）装饰工程已完成项目施工，进入消防、竣工质量验收阶段。</t>
  </si>
  <si>
    <t>邮轮母港片区航站楼旅客集散广场（厦鼓码头北侧地块修缮工程、旅客通廊外立面改造）</t>
  </si>
  <si>
    <t>100.52%</t>
  </si>
  <si>
    <t>71.17%</t>
  </si>
  <si>
    <t>屋面女儿墙钢筋绑扎，模板安装。</t>
  </si>
  <si>
    <t>邮轮母港片区航站楼旅客集散广场（人行天桥及配套工程）</t>
  </si>
  <si>
    <t>107.81%</t>
  </si>
  <si>
    <t>83.85%</t>
  </si>
  <si>
    <t>正在进行主体建设。</t>
  </si>
  <si>
    <t>高新广场</t>
  </si>
  <si>
    <t>项目于4月28日取得竣工备案证明。</t>
  </si>
  <si>
    <t>厦门六中东渡新校区项目</t>
  </si>
  <si>
    <t>规划意见函已出具，勘察设计标招标公告发布，可研报告已送评审中心审查。</t>
  </si>
  <si>
    <t>厦门市中医院康复楼项目（北京中医药大学东直门医院厦门医院区域医疗中心项目）</t>
  </si>
  <si>
    <t>107.20%</t>
  </si>
  <si>
    <t>53.60%</t>
  </si>
  <si>
    <t>外墙装修工程施工完成60%；室内装修及机电工程完成30%，精装施工样板层施工完成。</t>
  </si>
  <si>
    <t>厦门市仙岳医院改扩建项目</t>
  </si>
  <si>
    <t>53.33%</t>
  </si>
  <si>
    <t>南院区：二次结构完成80%，地下室管综完成80%。</t>
  </si>
  <si>
    <t>国家心血管医学研究分中心</t>
  </si>
  <si>
    <t>166.79%</t>
  </si>
  <si>
    <t>74.42%</t>
  </si>
  <si>
    <t>砌筑抹灰及安装工程施工，正在进行机电安装及装饰装修施工。</t>
  </si>
  <si>
    <t>2号线湿地公园上盖项目（TOD）</t>
  </si>
  <si>
    <t>232.63%</t>
  </si>
  <si>
    <t>120.55%</t>
  </si>
  <si>
    <t>幕墙完成100%，精装完成60%，景观完成50%。</t>
  </si>
  <si>
    <t>轨道交通3号线</t>
  </si>
  <si>
    <t>135.92%</t>
  </si>
  <si>
    <t>69.54%</t>
  </si>
  <si>
    <t>蔡厝至翔安机场段共计6个车站，已全部封顶，区间全线洞通、轨通、电通、列车上线调试。车站开展机电安装及装修施工，开累完成68%。</t>
  </si>
  <si>
    <t>轨道9号线二期</t>
  </si>
  <si>
    <t>继续开展海域、概算、用地选址等立项前置专题研究相关工作。</t>
  </si>
  <si>
    <t>厦门第三东通道（厦金大桥厦门段）</t>
  </si>
  <si>
    <t>106.05%</t>
  </si>
  <si>
    <t>62.97%</t>
  </si>
  <si>
    <t>桥梁工程：清淤疏浚累计完成85%。观音山互通主线桥桩基累计完成9%。
隧道工程：盾构右线管片拼装累计完成4.4%。塔埔路支线隧道工作井围护结构完成25.1%。</t>
  </si>
  <si>
    <t>厦门银行总行大厦工程</t>
  </si>
  <si>
    <t>104.40%</t>
  </si>
  <si>
    <t>69.13%</t>
  </si>
  <si>
    <t>外立面幕墙工程进入收尾阶段，正进行机电工程安装与调试、室内二次精装修工程施工。</t>
  </si>
  <si>
    <t>厦门农商银行总部大厦</t>
  </si>
  <si>
    <t>49.60%</t>
  </si>
  <si>
    <t>正在进行主体结构施工。</t>
  </si>
  <si>
    <t>碧海嘉园</t>
  </si>
  <si>
    <t>152.18%</t>
  </si>
  <si>
    <t>104.50%</t>
  </si>
  <si>
    <t>已完成项目竣工验收备案，正在进行物业公司招标，预计于10月份开展返迁工作。</t>
  </si>
  <si>
    <t>厦门国贸实验高级中学</t>
  </si>
  <si>
    <t>5月30日已竣工备案，校方开办采购实施。</t>
  </si>
  <si>
    <t>圣元厦门瑞吉酒店</t>
  </si>
  <si>
    <t>103.58%</t>
  </si>
  <si>
    <t>52.66%</t>
  </si>
  <si>
    <t>T1结构封顶，T2及T3施工结构屋面，样板房施工完成50%。</t>
  </si>
  <si>
    <t>乔丹运营中心</t>
  </si>
  <si>
    <t>11.33%</t>
  </si>
  <si>
    <t>正进行基坑支护和土方开挖。</t>
  </si>
  <si>
    <t>金砖国家新工业革命伙伴关系创新基地总部区项目</t>
  </si>
  <si>
    <t>110.42%</t>
  </si>
  <si>
    <t>24.29%</t>
  </si>
  <si>
    <t>正进行桩基工程施工。</t>
  </si>
  <si>
    <t>五通金融商务区安置房（B09地块）</t>
  </si>
  <si>
    <t>149.66%</t>
  </si>
  <si>
    <t>27.42%</t>
  </si>
  <si>
    <t>地下室完成100%，主体完成10%。</t>
  </si>
  <si>
    <t>五通金融商务区安置房（B12地块）</t>
  </si>
  <si>
    <t>项目前期工作。</t>
  </si>
  <si>
    <t>五通金谷交通综合体</t>
  </si>
  <si>
    <t>67.03%</t>
  </si>
  <si>
    <t>取得施工许可证并正式开工，目前正在进行土方开挖工程。</t>
  </si>
  <si>
    <t>两岸金融中心片区金融大街（市政道路及综合管廊）工程</t>
  </si>
  <si>
    <t>金融大街管廊：7月29日召开总指挥会议同意复函发改概算意见函。
金融大街道路：已完成概算审核，正在推送市发改委主任办公会。</t>
  </si>
  <si>
    <t>厦门东方万佳国际酒店项目</t>
  </si>
  <si>
    <t>61.00%</t>
  </si>
  <si>
    <t>1.三层地下室已全部完成封闭；
2.一号楼三层完成；
3.二号楼一、二层完成；
4.三号楼区裙楼二层完成区裙楼一二层完成。</t>
  </si>
  <si>
    <t>梅园海景酒店</t>
  </si>
  <si>
    <t>68.63%</t>
  </si>
  <si>
    <t>正在进行图纸送审。</t>
  </si>
  <si>
    <t>五通高端商务区三期市政配套道路项目</t>
  </si>
  <si>
    <t>100.19%</t>
  </si>
  <si>
    <t>49.93%</t>
  </si>
  <si>
    <t>金谷路（田头西二路-环岛东路）市政道路：7月30日概算通过两金指挥部会议明确，正在复函市发改委。
泥金路（五通路-环岛东路）市政道路：正在开展勘察审查和工程量清单编制。
金谷路（环岛干道至五通西路段）工程：1.污水工程已完成，雨水工程已完成；2.顶管工作井结构完成100%。</t>
  </si>
  <si>
    <t>乐安学校</t>
  </si>
  <si>
    <t>已完成立项批复，概算批复；基坑支护工程（施工）已于7月25日开标；根据业主意见，主体方案深化，准备开展工规报批，施工图编制工作。同时省厅已批复农转用手续。</t>
  </si>
  <si>
    <t>2025-2027年度厦门港航道疏浚工程</t>
  </si>
  <si>
    <t>116.19%</t>
  </si>
  <si>
    <t>64.60%</t>
  </si>
  <si>
    <t>本月发生异常回淤，根据设计文件要求，考核延后进行。</t>
  </si>
  <si>
    <t>2025-2027年度厦门港（海沧、东渡、翔安港区）码头港池水域维护工程</t>
  </si>
  <si>
    <t>146.12%</t>
  </si>
  <si>
    <t>81.83%</t>
  </si>
  <si>
    <t>宽带千兆网及宽带BNC试点项目</t>
  </si>
  <si>
    <t>200.63%</t>
  </si>
  <si>
    <t>80.25%</t>
  </si>
  <si>
    <t>已完成BNC设备部署，累计新建千兆宽带端口1.4万个，新增10GPON口0.1万个。</t>
  </si>
  <si>
    <t>2025年厦门电信5G组网项目</t>
  </si>
  <si>
    <t>139.34%</t>
  </si>
  <si>
    <t>46.79%</t>
  </si>
  <si>
    <t>累计完成100%核心配套及260站点建设。</t>
  </si>
  <si>
    <t>中国铁塔股份有限公司厦门市分公司2025年通信基础设施配套工程</t>
  </si>
  <si>
    <t>100.63%</t>
  </si>
  <si>
    <t>55.72%</t>
  </si>
  <si>
    <t>完成150个5G站点建设工作，覆盖面积50万平方米新建楼宇室分建设工作。</t>
  </si>
  <si>
    <t>厦门2025年5G工程</t>
  </si>
  <si>
    <t>113.98%</t>
  </si>
  <si>
    <t>56.31%</t>
  </si>
  <si>
    <t>新增5G基站150个及完成相关配套。</t>
  </si>
  <si>
    <t>厦门市智算中心（联通中心）</t>
  </si>
  <si>
    <t>142.69%</t>
  </si>
  <si>
    <t>61.83%</t>
  </si>
  <si>
    <t>累计引入算力100P，完成云底座安装，设备安装入网。</t>
  </si>
  <si>
    <t>35kV及以上输变电工程</t>
  </si>
  <si>
    <t>109.35%</t>
  </si>
  <si>
    <t>55.47%</t>
  </si>
  <si>
    <t>孚中扩建完成验收整改，蔡塘变主设备进场。</t>
  </si>
  <si>
    <t>110kV及以上输变电土建先建工程</t>
  </si>
  <si>
    <t>129.09%</t>
  </si>
  <si>
    <t>71.00%</t>
  </si>
  <si>
    <t>开展嶝崎变土建配电楼施工。</t>
  </si>
  <si>
    <t>2025年湖里区优化营商环境电力设施配套建设项目</t>
  </si>
  <si>
    <t>37.73%</t>
  </si>
  <si>
    <t>推进迎峰度夏等项目现场实施工作。</t>
  </si>
  <si>
    <t>附件1</t>
  </si>
  <si>
    <t>1-7月湖里区重点项目进展情况表</t>
  </si>
  <si>
    <t>编制单位：区住建局</t>
  </si>
  <si>
    <t>单位：万元</t>
  </si>
  <si>
    <t>总投资</t>
  </si>
  <si>
    <t>至2024年底累计完成投资</t>
  </si>
  <si>
    <t>2025年计划</t>
  </si>
  <si>
    <t>1-7月进展情况</t>
  </si>
  <si>
    <t>1-7月完成率</t>
  </si>
  <si>
    <t>责任单位</t>
  </si>
  <si>
    <t>挂钩
领导</t>
  </si>
  <si>
    <t>主要目标</t>
  </si>
  <si>
    <t>年度计划投资</t>
  </si>
  <si>
    <t>1-7月计划投资额</t>
  </si>
  <si>
    <t>主要形象</t>
  </si>
  <si>
    <t>完成投资额</t>
  </si>
  <si>
    <t>年度计划完成率</t>
  </si>
  <si>
    <t>合计（70项）</t>
  </si>
  <si>
    <t>（一）产业类（29项）</t>
  </si>
  <si>
    <t>完工项目（4项）</t>
  </si>
  <si>
    <t>*海峡新岸音乐街区</t>
  </si>
  <si>
    <t>完成建筑装修改造。</t>
  </si>
  <si>
    <t>区委宣传部</t>
  </si>
  <si>
    <t>郑小妍
吕  方</t>
  </si>
  <si>
    <t>*厦门燕来福医院提升改造项目</t>
  </si>
  <si>
    <t>改造完成，验收。</t>
  </si>
  <si>
    <t>区卫健局</t>
  </si>
  <si>
    <t>吕  方</t>
  </si>
  <si>
    <t>*厦门国际健康驿站三期</t>
  </si>
  <si>
    <t>完成5栋11层保障性租赁住房封顶、1栋1层停车楼封顶，完成大部分保障性租赁住房基础配套设施建设。</t>
  </si>
  <si>
    <t>殿前街道</t>
  </si>
  <si>
    <t>焦  杨</t>
  </si>
  <si>
    <t>*马垅汽车旅馆及休闲中心</t>
  </si>
  <si>
    <t>工程全面施工完成并验收通过移交使用。</t>
  </si>
  <si>
    <t>续建项目（12项）</t>
  </si>
  <si>
    <t>#金砖数字工业智谷</t>
  </si>
  <si>
    <t>主体结构封顶。</t>
  </si>
  <si>
    <t>区科工局</t>
  </si>
  <si>
    <t>朱校园</t>
  </si>
  <si>
    <t>*厦门市湖里区2023P12地块及配套工程</t>
  </si>
  <si>
    <t xml:space="preserve">
完成主体施工，进入精装修施工阶段。</t>
  </si>
  <si>
    <t>区住建局</t>
  </si>
  <si>
    <t>曾国辉</t>
  </si>
  <si>
    <t>*中远海散建设工程</t>
  </si>
  <si>
    <t>完成2艘船舶交付。</t>
  </si>
  <si>
    <t>*厦门SM商业城三期、四期</t>
  </si>
  <si>
    <t>土护降施工完成，地下室结构及主体结构施工。</t>
  </si>
  <si>
    <t>区商务局</t>
  </si>
  <si>
    <t>陈  炜</t>
  </si>
  <si>
    <t>*厦门泉州（安溪）经济合作区（湖里园）</t>
  </si>
  <si>
    <t>健为医疗三期项目主体建成；园区北侧物流中心主体建成；佳福隆二期主体建成；1.3万平方米工业厂房招商引资。</t>
  </si>
  <si>
    <t>区工业园区管委会</t>
  </si>
  <si>
    <t>*厦门荣佳-百信AI智慧科技产业园</t>
  </si>
  <si>
    <t>主体工程及砌筑工程完成。</t>
  </si>
  <si>
    <t>*卓雅大楼项目</t>
  </si>
  <si>
    <t>基坑支护及土方工程施工。</t>
  </si>
  <si>
    <t>*钙钛矿光伏组件产业化项目</t>
  </si>
  <si>
    <t>搭建100MW预量产线。</t>
  </si>
  <si>
    <t>湖里街道</t>
  </si>
  <si>
    <t>*围里社区发展中心</t>
  </si>
  <si>
    <t>主体施工完成60%。</t>
  </si>
  <si>
    <t>禾山街道</t>
  </si>
  <si>
    <t>*钟宅畲族社区发展中心</t>
  </si>
  <si>
    <t>*厦门市湖里区2024P07地块及配套工程</t>
  </si>
  <si>
    <t>完成基坑支护与土石方工程、桩基工程，主体结构达50%。</t>
  </si>
  <si>
    <t>金山街道</t>
  </si>
  <si>
    <t>安保医疗器械2024年技改扩建项目</t>
  </si>
  <si>
    <t>按序时进度采购设备。1-10月采购，交货安装使用。11-12月，提高自动化生产水平，降低能耗，提升生产经营效率。</t>
  </si>
  <si>
    <t>购买19副生产用模具、自动化机台预付30%、空压系统预付50%、组装机台预付50%等。</t>
  </si>
  <si>
    <t>开工项目（13项）</t>
  </si>
  <si>
    <t>#福厦经贸电影产业园</t>
  </si>
  <si>
    <t>旧改部分施工完成。</t>
  </si>
  <si>
    <t>*湖里新质智造产业园</t>
  </si>
  <si>
    <t>完成施工证办理并进场施工。</t>
  </si>
  <si>
    <t>——</t>
  </si>
  <si>
    <t>*太古可乐冰柜及运营资产投资项目</t>
  </si>
  <si>
    <t>厂房装修及设备投入。</t>
  </si>
  <si>
    <t>#建发健康2023G07</t>
  </si>
  <si>
    <t>基坑支护及土石方施工。</t>
  </si>
  <si>
    <t>*同致电子科技厦门汽车电子智能工厂建设</t>
  </si>
  <si>
    <t>6月进场施工、基坑支护与土石方、桩基、地下室施工完成，主体建设。</t>
  </si>
  <si>
    <t>湖里区五缘体育文化中心</t>
  </si>
  <si>
    <t>12月开工建设。</t>
  </si>
  <si>
    <t>已取得前期工作计划。已完成可行性研究报告修编，区发改局正同步开展可研报告预审。已完成项目选址划拨事宜报市土资委办审议汇报材料，正进行市土资委办初审会审批流程。</t>
  </si>
  <si>
    <t>*厦门市湖里区2024P03地块及配套工程</t>
  </si>
  <si>
    <t>完成部分结构封顶。</t>
  </si>
  <si>
    <t>*蔡塘社区发展中心地铁连接体</t>
  </si>
  <si>
    <t>预计6月中旬基坑支护及土方工程完成，2025年底主楼结构封顶。</t>
  </si>
  <si>
    <t>江头街道</t>
  </si>
  <si>
    <t>戴乐生</t>
  </si>
  <si>
    <t>*厦门市湖里区2024P08地块及配套工程</t>
  </si>
  <si>
    <t>完成主体结构25%</t>
  </si>
  <si>
    <t>*厦门市湖里区2024P05地块及配套工程</t>
  </si>
  <si>
    <t xml:space="preserve">
完成地下室施工。</t>
  </si>
  <si>
    <t>*中建·厦门金山财富中心项目</t>
  </si>
  <si>
    <t>地下室结构封顶。</t>
  </si>
  <si>
    <t>*厦门市湖里区2025P05地块及配套工程</t>
  </si>
  <si>
    <t>主体结构5层。</t>
  </si>
  <si>
    <t>（二）基础设施类（17项）</t>
  </si>
  <si>
    <t>完工项目（3项）</t>
  </si>
  <si>
    <t>*后坑社区城中村综合整治项目（管线改造及雨污分流工程）</t>
  </si>
  <si>
    <t xml:space="preserve">
强、弱电电气部分数据割接、拆旧完成，电气部分完工验收。</t>
  </si>
  <si>
    <t>蔡塘片区市政道路工程（一期）</t>
  </si>
  <si>
    <t>12月完成道路项目竣工验收。</t>
  </si>
  <si>
    <t>金盛路东段完成底层沥青，完成金边路口雨水管线。</t>
  </si>
  <si>
    <t>湖里区枋湖北路（金尚路-枋湖东路段）道路工程</t>
  </si>
  <si>
    <t>3月份完成农转用审批手续办理，12月底项目完工。</t>
  </si>
  <si>
    <t>项目序时推进，目前已完成总工程量65%。</t>
  </si>
  <si>
    <t>开工项目（14项）</t>
  </si>
  <si>
    <t>湖边水库东片区城市公园</t>
  </si>
  <si>
    <t>项目开工。</t>
  </si>
  <si>
    <t>已完成建设单位方案预审及对外公开征询方案意见等工作，目前正在委托交评单位完善可研，方案已上报直属分局，正在审核中；开展行业主管部门设计方案审查。</t>
  </si>
  <si>
    <t>汤坂里公园景观工程</t>
  </si>
  <si>
    <t>项目已根据安踏公园风格完成设计方案修改；7月22日组织安踏体育公园代建单位（建发建管）、设计单位及项目设计单位就两个公园方案衔接与水处理问题进行探讨。</t>
  </si>
  <si>
    <t>美仑公园</t>
  </si>
  <si>
    <t>前期计划已下达，正进行代理、可研招标</t>
  </si>
  <si>
    <t>禾山路（兴隆路-园山南路段）、兴隆路东段及配套工程</t>
  </si>
  <si>
    <t>进场施工。</t>
  </si>
  <si>
    <t>跟进征地拆迁进度。</t>
  </si>
  <si>
    <t>泗水道辅路工程</t>
  </si>
  <si>
    <t>力争上半年完成路基工程、管线工程。</t>
  </si>
  <si>
    <t>土方开挖、工法桩施工、管沟施工。</t>
  </si>
  <si>
    <t>金盛路下穿通道工程</t>
  </si>
  <si>
    <t>土方施工。</t>
  </si>
  <si>
    <t>正在多规平台征求意见。</t>
  </si>
  <si>
    <t>泗水道主线至灯塔路市政道路及配套工程</t>
  </si>
  <si>
    <t>开工建设。</t>
  </si>
  <si>
    <t>下达前期工作计划。</t>
  </si>
  <si>
    <t>西头路（金屿路至金融大街段）、凤头路（金融大街至滨海路段）工程</t>
  </si>
  <si>
    <t>五缘湾北部重点流域及周边片区排水管网更新改造工程</t>
  </si>
  <si>
    <t>完成施工招标，进场实施。</t>
  </si>
  <si>
    <t>项目实施阶段代建单位于7月21日开标，由于投标单位不足3家导致流标。已于7月7日发布监理招标公告，于7月11日发布施工招标公告，并于7月23日重新发布实施阶段代建招标公告。</t>
  </si>
  <si>
    <t>五缘湾南部重点流域及周边片区排水管网更新改造工程</t>
  </si>
  <si>
    <t>项目已确定实施阶段代建单位，已于7月7日发布监理招标公告，于7月11日发布施工招标公告。</t>
  </si>
  <si>
    <t>高崎机场北部周边片区排水管网更新改造工程</t>
  </si>
  <si>
    <t>高崎机场及南部周边片区(成功大道以西）排水管网更新改造工程</t>
  </si>
  <si>
    <t>项目已于7月7日发布监理招标公告，于7月11日发布施工招标公告，并重新发布实施阶段代建招标公告。</t>
  </si>
  <si>
    <t>高崎机场及南部周边片区(成功大道以东）排水管网更新改造工程</t>
  </si>
  <si>
    <t>厦门东渡港片区排水管网更新改造工程</t>
  </si>
  <si>
    <t>（三）社会事业类（24项）</t>
  </si>
  <si>
    <t>完工项目（13项）</t>
  </si>
  <si>
    <t>#湖里街道社区卫生服务中心</t>
  </si>
  <si>
    <t>6月完成主体结构封顶，预计12月工程竣工。</t>
  </si>
  <si>
    <t>#钟宅北苑安置房二期工程（06-08C11、06-08C13地块）</t>
  </si>
  <si>
    <t>项目竣备交付。</t>
  </si>
  <si>
    <t>#蔡塘安商房06-10G22地块</t>
  </si>
  <si>
    <t>项目竣工。</t>
  </si>
  <si>
    <t>*金林湾花园安置型商品房四期工程</t>
  </si>
  <si>
    <t>项目竣工验收。</t>
  </si>
  <si>
    <t>*保障性租赁住房古地石公寓项目</t>
  </si>
  <si>
    <t>取得项目竣工验收备案证明。</t>
  </si>
  <si>
    <t>*禾美公服综合体</t>
  </si>
  <si>
    <t>砌体、抹灰、室内初装修、外立面装修、室外景观工程、机电安装调试联动、预验收、竣工验收。</t>
  </si>
  <si>
    <t>*厦门医学院附属口腔医院科教综合用房</t>
  </si>
  <si>
    <t>*金山街道社会事务综合服务中心及幼儿园项目</t>
  </si>
  <si>
    <t>高金林社区服务中心</t>
  </si>
  <si>
    <t>装修阶段。</t>
  </si>
  <si>
    <t>岭下社区服务中心项目</t>
  </si>
  <si>
    <t>1.室内装修阶段收尾。
2.室外施工完成40%。</t>
  </si>
  <si>
    <t>坂尚社区服务中心项目</t>
  </si>
  <si>
    <t>预验收完成。</t>
  </si>
  <si>
    <t>五缘湾北社区服务中心项目</t>
  </si>
  <si>
    <t>完成竣工预验收。</t>
  </si>
  <si>
    <t>二层柱子钢筋安装完成70%，二层外架搭设完成85%，二层内架搭设完成50%。</t>
  </si>
  <si>
    <t>体育公园片区B59地块社区服务中心项目</t>
  </si>
  <si>
    <t>竣工验收备案完成。</t>
  </si>
  <si>
    <t>续建项目（8项）</t>
  </si>
  <si>
    <t>#蔡塘安商房06-10G19地块</t>
  </si>
  <si>
    <t>#海天路安置房（D地块）</t>
  </si>
  <si>
    <t>主体结构施工60%。</t>
  </si>
  <si>
    <t>*厦门一中湖里分校</t>
  </si>
  <si>
    <t>主体结构验收，室内外装修。</t>
  </si>
  <si>
    <t>区教育局</t>
  </si>
  <si>
    <t>*康乐学校（水上乐园地块）</t>
  </si>
  <si>
    <t>*湖里区公共卫生综合楼改扩建项目</t>
  </si>
  <si>
    <t>项目达到预验收条件。</t>
  </si>
  <si>
    <t>康乐二小改扩建艺体楼项目</t>
  </si>
  <si>
    <t>主体施工。</t>
  </si>
  <si>
    <t>冠梁及内支撑施工。</t>
  </si>
  <si>
    <t>坂美公服综合体</t>
  </si>
  <si>
    <t>装修及设备安装。</t>
  </si>
  <si>
    <t>1#楼主体施工至五层；2#楼主体施工至二层。</t>
  </si>
  <si>
    <t>湖里区停车场PPP项目包（第一期）</t>
  </si>
  <si>
    <t>1.薛岭山公园南侧地下公共停车库完成土方开挖、主体结构、装饰装修及设备安装。
2.康乐二小改扩建艺体楼项目完成围护结构、土方开挖，主体结构完成38%。</t>
  </si>
  <si>
    <t>薛岭山公园停车库基坑土方开挖；康乐二小冠梁及内支撑施工。</t>
  </si>
  <si>
    <t>开工项目（3项）</t>
  </si>
  <si>
    <t>东渡片区城市更新项目</t>
  </si>
  <si>
    <t>塘边社两改造三提升。</t>
  </si>
  <si>
    <t>已完成项目总体策划方案及产业研究方案、征拆方案、交通方案、资金平衡方案等附件的调整深化工作。</t>
  </si>
  <si>
    <t>*浦园城中村改造项目</t>
  </si>
  <si>
    <t>10月完成监理、施工单位招标；11月项目开工，进行项目基坑及土石方施工。</t>
  </si>
  <si>
    <t>*湖边学校</t>
  </si>
  <si>
    <t>1.完成基坑支护施工图编制及送审工作，同步启动预算编制工作。
2.完成可研修编工作，计划7月完成可研决策工作。</t>
  </si>
  <si>
    <t>备注：加#为省重点项目，加*为市重点项目，其余为区重点项目。其中省重点项目8个（金砖数字工业智谷、福厦经贸电影产业园、建发健康2023G07项目、蔡塘安商房06-10G19地块、蔡塘安商房06-10G22地块、钟宅北苑安置房二期工程（06-08C11、06-08C13地块）、海天路安置房（D地块）、湖里街道社区卫生服务中心）。</t>
  </si>
  <si>
    <t>附件2</t>
  </si>
  <si>
    <t>1-7月辖区其他市级重点项目进展情况表</t>
  </si>
  <si>
    <t>编制单位：区住建局                                                                                                                                                    单位：万元</t>
  </si>
  <si>
    <t>区级责任单位</t>
  </si>
  <si>
    <t>投资额</t>
  </si>
  <si>
    <t>合计（39个）</t>
  </si>
  <si>
    <t>自贸区管委会（1个）</t>
  </si>
  <si>
    <t>完成东侧护岸全部桩基、承台、胸墙施工，完成南侧护岸施工，完成清淤工程70%。</t>
  </si>
  <si>
    <t>火炬管委会（1个）</t>
  </si>
  <si>
    <t>一季度办理竣工验收，二季度完成竣工验收，三季度项目投用，四季度项目投用。</t>
  </si>
  <si>
    <t>区科工局
（火炬办）</t>
  </si>
  <si>
    <t>市教育局（1个）</t>
  </si>
  <si>
    <t>市卫健委（3个）</t>
  </si>
  <si>
    <t>#国家心血管医学研究分中心</t>
  </si>
  <si>
    <t>2025年5月主体结构封顶，8月开始装饰装修施工。</t>
  </si>
  <si>
    <t>北院区：竣工验收，交付；南院区：主体结构封顶，精装完成40%。</t>
  </si>
  <si>
    <t xml:space="preserve">
室内装修及机电工程完成80%。</t>
  </si>
  <si>
    <t>市交通局（1个）</t>
  </si>
  <si>
    <t>#厦门第三东通道（厦金大桥厦门段）</t>
  </si>
  <si>
    <t>桥梁桩基、隧道开挖、墩台预制等施工。</t>
  </si>
  <si>
    <t>厦门港口局（2个）</t>
  </si>
  <si>
    <t>完成年度考核验收。</t>
  </si>
  <si>
    <t>厦门通信管理局（5个）</t>
  </si>
  <si>
    <t>计划于3月项目开工，12月竣工验收。</t>
  </si>
  <si>
    <t>通信基础设施配套工程上半年预估完成750个5G站址建设工程、预估完成新建楼宇室分覆盖面积260万平方米；下半年完成约850个5G站址建设工程，预估完成新建楼宇室分覆盖面积323万平方米。</t>
  </si>
  <si>
    <t>项目投用。</t>
  </si>
  <si>
    <t>3月启动，12月完工。</t>
  </si>
  <si>
    <t>2025年规划算力能力200P，25年3月启动，12月完成。</t>
  </si>
  <si>
    <t>两岸金融中心指挥部（15个）</t>
  </si>
  <si>
    <t>#金砖国家新工业革命伙伴关系创新基地总部区项目</t>
  </si>
  <si>
    <t>桩基工程施工完成，基坑土方开挖完成，C23地块塔楼区域底板施工完成。</t>
  </si>
  <si>
    <t>#厦门国贸实验高级中学</t>
  </si>
  <si>
    <t xml:space="preserve">
9月项目竣工交付。</t>
  </si>
  <si>
    <t>一季度完成立项批复工作；二季度完成工规办理、农转用工作、施工图审查；三季度完成概算批复、工程量清单编制工作；四季度完成施工监理招标工作、办理施工许可进场施工。</t>
  </si>
  <si>
    <t>#厦门农商银行总部大厦</t>
  </si>
  <si>
    <t>一季度：主体结构完成15层。二季度：主体结构完成25层。三季度：主体结构封顶。四季度：主楼外架及塔吊拆除完成。</t>
  </si>
  <si>
    <t>两岸金融中心湖里分指挥部</t>
  </si>
  <si>
    <t>完成主体结构封顶，进行幕墙、机电安装，室内精装修。</t>
  </si>
  <si>
    <t>一季度完成地下室施工至正负零标高；二季度主体结构施工至6层；三季度主体结构施工至15层；四季度完成主体结构封顶。</t>
  </si>
  <si>
    <t>#厦门银行总行大厦工程</t>
  </si>
  <si>
    <t>第一季度砌筑结构完成、安装工程完成20%、精装施工完成20%；第二季度幕墙外立面封闭完成、安装工程完成40%、精装施工完成40%；第三季度幕墙室内封堵完成、安装工程完成60%、精装施工完成60%；第四季度安装工程完成80%、精装施工完成80%。</t>
  </si>
  <si>
    <t>一季度完成市环艺会方案评审，开展施工图设计及工规报审；二季度完成工规批复、完成施工图审查、监理、施工单位招标；三季度工程桩基完成100%；四季度土方完成，地下室结构完成20%。</t>
  </si>
  <si>
    <t>10月完成基坑支护及土石方施工，12月完成地下室主楼区域负二层板结构施工。</t>
  </si>
  <si>
    <t>5月完成基坑及土石方工程施工，10月完成地下室施工，12月主体工程施工完成40%。</t>
  </si>
  <si>
    <t>12月项目完工。</t>
  </si>
  <si>
    <t>金谷路（环岛干道至五通西路段）6月完工，金谷路(田头西二路-环岛东路)段、泥金路（五通路-环岛东路）段6月开工。</t>
  </si>
  <si>
    <t>港口高质量发展指挥部（4个）</t>
  </si>
  <si>
    <t>2025年完成超级商业和新航站楼配套商业项目建设与商业招商工作，进入运营期。待邮轮海关和通关区域完成，交付场地后，2026年完成《鼓浪回响》大型演艺开演。</t>
  </si>
  <si>
    <t>区文旅局</t>
  </si>
  <si>
    <t>隧道主体结构基本完工。</t>
  </si>
  <si>
    <t>项目完工。</t>
  </si>
  <si>
    <t>项目于2025年7月结构楼板基本完工，2025年9月装修基本完工，2025年10月预验收。</t>
  </si>
  <si>
    <t>轨道交通建设指挥部
（3个）</t>
  </si>
  <si>
    <t>#厦门轨道交通3号线</t>
  </si>
  <si>
    <t>开展机场段机电安装装修施工，预计至年底机电开累完成85%。</t>
  </si>
  <si>
    <t>区地铁办</t>
  </si>
  <si>
    <t>完成项目竣工备案。</t>
  </si>
  <si>
    <t>视三期建规获批复情况，完成项目审批，开展管线迁改及三通一平等施工。</t>
  </si>
  <si>
    <t>国网厦门供电公司
（3个）</t>
  </si>
  <si>
    <t>续建将军祠-鸿山110kV线路改造工程、店里110kV输变电工程、等工程。计划新开工林埭220kV输变电扩建工程等工程。</t>
  </si>
  <si>
    <t xml:space="preserve">
开工洪茂变等土建先建工程；竣工林埭土建先建工程。</t>
  </si>
  <si>
    <t>年底竣工。</t>
  </si>
  <si>
    <t>备注：加#为省重点项目，共7个，分别为国家心血管医学研究分中心、厦门第三东通道（厦金大桥厦门段）、金砖国家新工业革命伙伴关系创新基地总部区项目、厦门国贸实验高级中学、厦门农商银行总部大厦、厦门银行总行大厦工程、厦门轨道交通3号线。</t>
  </si>
  <si>
    <t>附件3</t>
  </si>
  <si>
    <t>1-7月区级重点项目责任单位完成投资情况表</t>
  </si>
  <si>
    <t>编制单位：区住建局                                                                      单位：万元</t>
  </si>
  <si>
    <t>项目数（个）</t>
  </si>
  <si>
    <t>计划投资</t>
  </si>
  <si>
    <t>实际投资</t>
  </si>
  <si>
    <t>超前、滞后额</t>
  </si>
  <si>
    <t>合计</t>
  </si>
  <si>
    <t>湖里区2025年第一批重点项目名单</t>
  </si>
  <si>
    <t>1-7月计划</t>
  </si>
  <si>
    <t>1-7月实际</t>
  </si>
  <si>
    <t>超额</t>
  </si>
  <si>
    <t>区委宣传部（2个）</t>
  </si>
  <si>
    <t>区教育局
（4个）</t>
  </si>
  <si>
    <t>区科工局
（4个）</t>
  </si>
  <si>
    <t>区住建局
（32个）</t>
  </si>
  <si>
    <t>保障性租赁住房古地石公寓项目</t>
  </si>
  <si>
    <t>塘边社片区城中村改造项目</t>
  </si>
  <si>
    <t>浦园城中村改造项目</t>
  </si>
  <si>
    <t>区商务局（1个）</t>
  </si>
  <si>
    <t>区卫健局
（4个）</t>
  </si>
  <si>
    <t>建发健康2023G07</t>
  </si>
  <si>
    <t>厦门医学院附属口腔医院科教综合用房</t>
  </si>
  <si>
    <t>区工业园区管委会
（3个）</t>
  </si>
  <si>
    <t>湖里街道
（3个）</t>
  </si>
  <si>
    <t>殿前街道（2个）</t>
  </si>
  <si>
    <t>江头街道（2个）</t>
  </si>
  <si>
    <t>禾山街道
（7个）</t>
  </si>
  <si>
    <t>2025P09</t>
  </si>
  <si>
    <t>金山街道
（6个）</t>
  </si>
  <si>
    <t>厦重〔2025〕8号附件2</t>
  </si>
  <si>
    <t>2025年市重点项目（第一批）开工月度计划表（湖里辖区）</t>
  </si>
  <si>
    <t/>
  </si>
  <si>
    <t>所在区</t>
  </si>
  <si>
    <t>行业大类</t>
  </si>
  <si>
    <t>计划开工时间</t>
  </si>
  <si>
    <t>2025年度计划开工项目（20个）</t>
  </si>
  <si>
    <t>一、第一季度（7个）</t>
  </si>
  <si>
    <t>一月份（4个）</t>
  </si>
  <si>
    <t>湖里区</t>
  </si>
  <si>
    <t>产业项目</t>
  </si>
  <si>
    <t>湖里区政府</t>
  </si>
  <si>
    <t>1月</t>
  </si>
  <si>
    <t>海沧区,湖里区</t>
  </si>
  <si>
    <t>城乡基础设施项目</t>
  </si>
  <si>
    <t>厦门港口局</t>
  </si>
  <si>
    <t>二月份（2个）</t>
  </si>
  <si>
    <t>思明区,湖里区,海沧区</t>
  </si>
  <si>
    <t>港口高质量发展指挥部</t>
  </si>
  <si>
    <t>三月份（1个）</t>
  </si>
  <si>
    <t>二、第二季度（3个）</t>
  </si>
  <si>
    <t>四月份（1个）</t>
  </si>
  <si>
    <t>去年11月基坑</t>
  </si>
  <si>
    <t>六月份（2个）</t>
  </si>
  <si>
    <t>？？？</t>
  </si>
  <si>
    <t>三、第三季度（5个）</t>
  </si>
  <si>
    <t>七月份（2个）</t>
  </si>
  <si>
    <t>两岸金融中心指挥部</t>
  </si>
  <si>
    <t>社会事业项目</t>
  </si>
  <si>
    <t>八月份（2个）</t>
  </si>
  <si>
    <t>九月份（1个）</t>
  </si>
  <si>
    <t>8月</t>
  </si>
  <si>
    <t>四、第四季度（5个）</t>
  </si>
  <si>
    <t>十一月份（1个）</t>
  </si>
  <si>
    <t>十二月份（4个）</t>
  </si>
  <si>
    <t>未列入开工计划</t>
  </si>
  <si>
    <t>厦重〔2025〕8号附件3</t>
  </si>
  <si>
    <t>2025年市重点（第一批）竣工月度计划表（湖里辖区）</t>
  </si>
  <si>
    <t>计划竣工时间</t>
  </si>
  <si>
    <t>2025年度计划竣工项目（15个）</t>
  </si>
  <si>
    <t>二、第二季度（2个）</t>
  </si>
  <si>
    <t>五月份（1个）</t>
  </si>
  <si>
    <t>3月21日竣备</t>
  </si>
  <si>
    <t>六月份（1个）</t>
  </si>
  <si>
    <t>火炬管委会</t>
  </si>
  <si>
    <t>4月28日竣备</t>
  </si>
  <si>
    <t>三、第三季度（3个）</t>
  </si>
  <si>
    <t>八月份（1个）</t>
  </si>
  <si>
    <t>6月10日竣工</t>
  </si>
  <si>
    <t>九月份（2个）</t>
  </si>
  <si>
    <t>6月4日竣备</t>
  </si>
  <si>
    <t>5月30日竣备</t>
  </si>
  <si>
    <t>四、第四季度（10个）</t>
  </si>
  <si>
    <t>十月份（2个）</t>
  </si>
  <si>
    <t>十二月份（8个）</t>
  </si>
  <si>
    <t>5月21日竣备</t>
  </si>
  <si>
    <t>轨道交通建设指挥部</t>
  </si>
  <si>
    <t>2025年湖里区第一批重点项目开工月度计划</t>
  </si>
  <si>
    <t>年度投资</t>
  </si>
  <si>
    <t>行业分类</t>
  </si>
  <si>
    <t>建设（代建）单位</t>
  </si>
  <si>
    <t>2025年度计划开工项目（27个）</t>
  </si>
  <si>
    <t>一、第一季度（5个）</t>
  </si>
  <si>
    <t>一月份（3个）</t>
  </si>
  <si>
    <t>产业</t>
  </si>
  <si>
    <t>厦门太古可口可乐饮料有限公司</t>
  </si>
  <si>
    <t>*建发健康2023G07</t>
  </si>
  <si>
    <t>厦门建发健康集团有限公司/厦门建发建设运营管理有限公司</t>
  </si>
  <si>
    <t>厦门兆欣珑房地产开发有限公司</t>
  </si>
  <si>
    <t>三月份（2个）</t>
  </si>
  <si>
    <t>厦门兆元盛房地产开发有限公司</t>
  </si>
  <si>
    <t>城乡基础设施</t>
  </si>
  <si>
    <t>厦门市湖里区住房和建设局/厦门路桥工程投资发展有限公司</t>
  </si>
  <si>
    <t>？1月</t>
  </si>
  <si>
    <t>厦门市蔡塘物业管理有限公司/厦门市湖里区国有资产投资集团有限公司</t>
  </si>
  <si>
    <t>*福厦经贸电影产业园</t>
  </si>
  <si>
    <t>福建厦门经贸集团有限公司/厦门建发运营管理有限公司</t>
  </si>
  <si>
    <t>厦门太合原壹文化科技发展有限公司</t>
  </si>
  <si>
    <t>三、第三季度（9个）</t>
  </si>
  <si>
    <t>同致电子科技（厦门）有限公司/厦门建发建管运营管理有限公司</t>
  </si>
  <si>
    <t>九月份（8个）</t>
  </si>
  <si>
    <t>厦门兆汇垚房地产开发有限公司</t>
  </si>
  <si>
    <t>厦门市湖里区住房和建设局/厦门建发城服发展股份有限公司</t>
  </si>
  <si>
    <t>四、第四季度（11个）</t>
  </si>
  <si>
    <t>11月份（2个）</t>
  </si>
  <si>
    <t>社会事业</t>
  </si>
  <si>
    <t>厦门市湖里区建设服务中心/厦门国贸建设开发有限公司</t>
  </si>
  <si>
    <t>厦门市天地城区建设有限公司/厦门天地开发建设集团有限公司</t>
  </si>
  <si>
    <t>12月份（8个）</t>
  </si>
  <si>
    <t>厦门市湖里区国有资产投资集团有限公司/厦门湖里国投工程建设有限公司</t>
  </si>
  <si>
    <t>*塘边社片区城中村改造项目</t>
  </si>
  <si>
    <t>*湖里区五缘体育文化中心</t>
  </si>
  <si>
    <t>厦门市湖里区文化和旅游局</t>
  </si>
  <si>
    <t>厦门市湖里区住房和建设局/厦门天地建设集团有限公司</t>
  </si>
  <si>
    <t>厦门市湖里区市政园林局/厦门湖里建发城建集团有限公司</t>
  </si>
  <si>
    <t>厦门市湖里区市政园林局/厦门国贸建设开发有限公司</t>
  </si>
  <si>
    <t>厦门市湖里区市政园林局/联发集团有限公司</t>
  </si>
  <si>
    <t>厦门市湖里区教育局/厦门天地开发建设集团有限公司</t>
  </si>
  <si>
    <t xml:space="preserve">注：1.项目具体开工日期以施工许可证、“一会四函一书”、质量先行介入等手续办结日期为准。
    2.表中开工时间与重点项目投资分月计划进度描述不一致的，以此表开工时间为准。
    3.标*为市重点项目。
</t>
  </si>
  <si>
    <t>2025年湖里区第一批重点项目竣工月度计划表</t>
  </si>
  <si>
    <t>2025年度计划竣工项目（20个）</t>
  </si>
  <si>
    <t>一、第二季度（2个）</t>
  </si>
  <si>
    <t>*钟宅北苑安置房二期工程（06-08C11、06-08C13地块）</t>
  </si>
  <si>
    <t>厦门市禾山建设发展有限公司</t>
  </si>
  <si>
    <t>金山街道办/厦门市湖里区国有资产投资集团有限公司</t>
  </si>
  <si>
    <t>6月30日竣备</t>
  </si>
  <si>
    <t>二、第三季度（4个）</t>
  </si>
  <si>
    <t>8月份（2个）</t>
  </si>
  <si>
    <t>禾山街道办/厦门市湖里区国有资产投资集团有限公司</t>
  </si>
  <si>
    <t>9月份（2个）</t>
  </si>
  <si>
    <t>厦门安居集团有限公司/厦门安居建设有限公司</t>
  </si>
  <si>
    <t>禾山街道办/厦门湖里建发城建集团有限公司</t>
  </si>
  <si>
    <t>三、第四季度（14）</t>
  </si>
  <si>
    <t>10月份（1个）</t>
  </si>
  <si>
    <t>厦门市湖里区殿前街道马垅社区居民委员会/众阖（厦门）物业管理有限公司</t>
  </si>
  <si>
    <t>11月份（1个）</t>
  </si>
  <si>
    <t>厦门佳德宏石置业有限公司</t>
  </si>
  <si>
    <t>12月份（12个）</t>
  </si>
  <si>
    <t>*蔡塘安商房06-10G22地块</t>
  </si>
  <si>
    <t>厦门天地开发建设集团有限公司/厦门建发建设运营管理有限公司</t>
  </si>
  <si>
    <t>厦门市湖里区国有资产投资集团有限公司/厦门万嘉成建设发展有限公司</t>
  </si>
  <si>
    <t>厦门市湖里区建设服务中心/中建四局（厦门）投资发展有限公司</t>
  </si>
  <si>
    <t>厦门市湖里区住房和建设局/厦门湖里建发城建集团有限公司</t>
  </si>
  <si>
    <t>厦门燕来福医院有限公司</t>
  </si>
  <si>
    <t>厦门医学院附属口腔医院/厦门海沧土地开发有限公司</t>
  </si>
  <si>
    <t>*湖里街道社区卫生服务中心</t>
  </si>
  <si>
    <t>湖里街道办/厦门建发城服发展股份有限公司</t>
  </si>
  <si>
    <t>金山街道办/中建四局（厦门）投资发展有限公司</t>
  </si>
  <si>
    <t xml:space="preserve">注：1.原则上项目具体竣工日期以通过竣（交）工验收日期为准。
    2.表中竣工时间与重点项目投资分月计划进度描述不一致的，以此表竣工时间为准。
    3.标*为市重点项目。
</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</si>
</sst>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 numFmtId="177" formatCode="0_ "/>
    <numFmt numFmtId="178" formatCode="0.00_ "/>
    <numFmt numFmtId="179" formatCode="0.0%"/>
    <numFmt numFmtId="180" formatCode="0.00;\-0.00"/>
  </numFmts>
  <fonts count="57">
    <font>
      <sz val="11"/>
      <color indexed="8"/>
      <name val="宋体"/>
      <charset val="134"/>
      <scheme val="minor"/>
    </font>
    <font>
      <b/>
      <sz val="18"/>
      <name val="宋体"/>
      <charset val="134"/>
    </font>
    <font>
      <sz val="12"/>
      <name val="宋体"/>
      <charset val="134"/>
    </font>
    <font>
      <sz val="11"/>
      <name val="宋体"/>
      <charset val="134"/>
    </font>
    <font>
      <sz val="14"/>
      <name val="黑体"/>
      <charset val="134"/>
    </font>
    <font>
      <sz val="18"/>
      <name val="方正小标宋简体"/>
      <charset val="134"/>
    </font>
    <font>
      <sz val="9"/>
      <name val="方正小标宋简体"/>
      <charset val="134"/>
    </font>
    <font>
      <b/>
      <sz val="11"/>
      <name val="宋体"/>
      <charset val="134"/>
    </font>
    <font>
      <sz val="11"/>
      <name val="宋体"/>
      <charset val="134"/>
      <scheme val="minor"/>
    </font>
    <font>
      <sz val="12"/>
      <name val="宋体"/>
      <charset val="134"/>
      <scheme val="minor"/>
    </font>
    <font>
      <sz val="11"/>
      <color rgb="FFFF0000"/>
      <name val="宋体"/>
      <charset val="134"/>
      <scheme val="minor"/>
    </font>
    <font>
      <sz val="11"/>
      <color rgb="FFFF0000"/>
      <name val="宋体"/>
      <charset val="134"/>
    </font>
    <font>
      <sz val="12"/>
      <color rgb="FFFF0000"/>
      <name val="宋体"/>
      <charset val="134"/>
    </font>
    <font>
      <b/>
      <sz val="12"/>
      <name val="宋体"/>
      <charset val="134"/>
    </font>
    <font>
      <b/>
      <sz val="14"/>
      <name val="微软雅黑"/>
      <charset val="134"/>
    </font>
    <font>
      <b/>
      <sz val="11"/>
      <color theme="1"/>
      <name val="宋体"/>
      <charset val="134"/>
      <scheme val="minor"/>
    </font>
    <font>
      <sz val="11"/>
      <color theme="1"/>
      <name val="宋体"/>
      <charset val="134"/>
      <scheme val="minor"/>
    </font>
    <font>
      <sz val="11"/>
      <color theme="1"/>
      <name val="黑体"/>
      <charset val="134"/>
    </font>
    <font>
      <sz val="22"/>
      <color theme="1"/>
      <name val="方正小标宋简体"/>
      <charset val="134"/>
    </font>
    <font>
      <b/>
      <sz val="16"/>
      <name val="黑体"/>
      <charset val="134"/>
    </font>
    <font>
      <sz val="9"/>
      <name val="宋体"/>
      <charset val="134"/>
    </font>
    <font>
      <sz val="16"/>
      <name val="黑体"/>
      <charset val="134"/>
    </font>
    <font>
      <sz val="16"/>
      <name val="方正小标宋简体"/>
      <charset val="134"/>
    </font>
    <font>
      <b/>
      <sz val="10.5"/>
      <name val="宋体"/>
      <charset val="134"/>
    </font>
    <font>
      <sz val="10.5"/>
      <name val="宋体"/>
      <charset val="134"/>
    </font>
    <font>
      <sz val="10.5"/>
      <color rgb="FF000000"/>
      <name val="宋体"/>
      <charset val="134"/>
    </font>
    <font>
      <sz val="11"/>
      <color rgb="FF000000"/>
      <name val="宋体"/>
      <charset val="134"/>
    </font>
    <font>
      <b/>
      <sz val="11"/>
      <name val="宋体"/>
      <charset val="134"/>
      <scheme val="minor"/>
    </font>
    <font>
      <sz val="10.5"/>
      <name val="宋体"/>
      <charset val="134"/>
      <scheme val="minor"/>
    </font>
    <font>
      <b/>
      <sz val="16"/>
      <name val="方正小标宋简体"/>
      <charset val="134"/>
    </font>
    <font>
      <sz val="10.5"/>
      <name val="方正小标宋简体"/>
      <charset val="134"/>
    </font>
    <font>
      <b/>
      <sz val="10.5"/>
      <name val="宋体"/>
      <charset val="134"/>
      <scheme val="minor"/>
    </font>
    <font>
      <sz val="10"/>
      <name val="宋体"/>
      <charset val="134"/>
      <scheme val="minor"/>
    </font>
    <font>
      <b/>
      <sz val="11"/>
      <color rgb="FF7030A0"/>
      <name val="宋体"/>
      <charset val="134"/>
      <scheme val="minor"/>
    </font>
    <font>
      <sz val="36"/>
      <color theme="4" tint="-0.25"/>
      <name val="方正小标宋简体"/>
      <charset val="134"/>
    </font>
    <font>
      <b/>
      <sz val="12"/>
      <color rgb="FFFF0000"/>
      <name val="宋体"/>
      <charset val="134"/>
    </font>
    <font>
      <b/>
      <sz val="12"/>
      <color rgb="FF7030A0"/>
      <name val="宋体"/>
      <charset val="134"/>
    </font>
    <font>
      <sz val="36"/>
      <name val="方正小标宋简体"/>
      <charset val="134"/>
    </font>
    <font>
      <sz val="11"/>
      <color theme="0"/>
      <name val="宋体"/>
      <charset val="0"/>
      <scheme val="minor"/>
    </font>
    <font>
      <sz val="11"/>
      <color rgb="FFFF000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s>
  <fills count="38">
    <fill>
      <patternFill patternType="none"/>
    </fill>
    <fill>
      <patternFill patternType="gray125"/>
    </fill>
    <fill>
      <patternFill patternType="solid">
        <fgColor theme="0" tint="-0.5"/>
        <bgColor indexed="64"/>
      </patternFill>
    </fill>
    <fill>
      <patternFill patternType="solid">
        <fgColor rgb="FFFFFF00"/>
        <bgColor indexed="64"/>
      </patternFill>
    </fill>
    <fill>
      <patternFill patternType="solid">
        <fgColor theme="0" tint="-0.15"/>
        <bgColor indexed="64"/>
      </patternFill>
    </fill>
    <fill>
      <patternFill patternType="solid">
        <fgColor rgb="FF7030A0"/>
        <bgColor indexed="64"/>
      </patternFill>
    </fill>
    <fill>
      <patternFill patternType="solid">
        <fgColor theme="9" tint="0.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theme="1" tint="0.349986266670736"/>
      </right>
      <top/>
      <bottom/>
      <diagonal/>
    </border>
    <border>
      <left style="thin">
        <color theme="1" tint="0.349986266670736"/>
      </left>
      <right style="thin">
        <color theme="1" tint="0.349986266670736"/>
      </right>
      <top/>
      <bottom/>
      <diagonal/>
    </border>
    <border>
      <left style="thin">
        <color theme="1" tint="0.349986266670736"/>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Down="1">
      <left/>
      <right style="thin">
        <color auto="1"/>
      </right>
      <top style="thin">
        <color auto="1"/>
      </top>
      <bottom style="thin">
        <color auto="1"/>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style="thin">
        <color auto="1"/>
      </left>
      <right/>
      <top style="thin">
        <color auto="1"/>
      </top>
      <bottom style="thin">
        <color auto="1"/>
      </bottom>
      <diagonal style="thin">
        <color rgb="FFFFFFFF"/>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41" fillId="26" borderId="0" applyNumberFormat="0" applyBorder="0" applyAlignment="0" applyProtection="0">
      <alignment vertical="center"/>
    </xf>
    <xf numFmtId="0" fontId="40" fillId="9" borderId="2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41" fillId="14" borderId="0" applyNumberFormat="0" applyBorder="0" applyAlignment="0" applyProtection="0">
      <alignment vertical="center"/>
    </xf>
    <xf numFmtId="0" fontId="43" fillId="15" borderId="0" applyNumberFormat="0" applyBorder="0" applyAlignment="0" applyProtection="0">
      <alignment vertical="center"/>
    </xf>
    <xf numFmtId="43" fontId="16" fillId="0" borderId="0" applyFont="0" applyFill="0" applyBorder="0" applyAlignment="0" applyProtection="0">
      <alignment vertical="center"/>
    </xf>
    <xf numFmtId="0" fontId="38" fillId="31" borderId="0" applyNumberFormat="0" applyBorder="0" applyAlignment="0" applyProtection="0">
      <alignment vertical="center"/>
    </xf>
    <xf numFmtId="0" fontId="54" fillId="0" borderId="0" applyNumberFormat="0" applyFill="0" applyBorder="0" applyAlignment="0" applyProtection="0">
      <alignment vertical="center"/>
    </xf>
    <xf numFmtId="9" fontId="16" fillId="0" borderId="0" applyFont="0" applyFill="0" applyBorder="0" applyAlignment="0" applyProtection="0">
      <alignment vertical="center"/>
    </xf>
    <xf numFmtId="0" fontId="48" fillId="0" borderId="0" applyNumberFormat="0" applyFill="0" applyBorder="0" applyAlignment="0" applyProtection="0">
      <alignment vertical="center"/>
    </xf>
    <xf numFmtId="0" fontId="16" fillId="13" borderId="28" applyNumberFormat="0" applyFont="0" applyAlignment="0" applyProtection="0">
      <alignment vertical="center"/>
    </xf>
    <xf numFmtId="0" fontId="38" fillId="30" borderId="0" applyNumberFormat="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1" fillId="0" borderId="33" applyNumberFormat="0" applyFill="0" applyAlignment="0" applyProtection="0">
      <alignment vertical="center"/>
    </xf>
    <xf numFmtId="0" fontId="53" fillId="0" borderId="33" applyNumberFormat="0" applyFill="0" applyAlignment="0" applyProtection="0">
      <alignment vertical="center"/>
    </xf>
    <xf numFmtId="0" fontId="38" fillId="8" borderId="0" applyNumberFormat="0" applyBorder="0" applyAlignment="0" applyProtection="0">
      <alignment vertical="center"/>
    </xf>
    <xf numFmtId="0" fontId="42" fillId="0" borderId="31" applyNumberFormat="0" applyFill="0" applyAlignment="0" applyProtection="0">
      <alignment vertical="center"/>
    </xf>
    <xf numFmtId="0" fontId="38" fillId="7" borderId="0" applyNumberFormat="0" applyBorder="0" applyAlignment="0" applyProtection="0">
      <alignment vertical="center"/>
    </xf>
    <xf numFmtId="0" fontId="45" fillId="21" borderId="30" applyNumberFormat="0" applyAlignment="0" applyProtection="0">
      <alignment vertical="center"/>
    </xf>
    <xf numFmtId="0" fontId="55" fillId="21" borderId="27" applyNumberFormat="0" applyAlignment="0" applyProtection="0">
      <alignment vertical="center"/>
    </xf>
    <xf numFmtId="0" fontId="44" fillId="18" borderId="29" applyNumberFormat="0" applyAlignment="0" applyProtection="0">
      <alignment vertical="center"/>
    </xf>
    <xf numFmtId="0" fontId="41" fillId="25" borderId="0" applyNumberFormat="0" applyBorder="0" applyAlignment="0" applyProtection="0">
      <alignment vertical="center"/>
    </xf>
    <xf numFmtId="0" fontId="38" fillId="20" borderId="0" applyNumberFormat="0" applyBorder="0" applyAlignment="0" applyProtection="0">
      <alignment vertical="center"/>
    </xf>
    <xf numFmtId="0" fontId="50" fillId="0" borderId="32" applyNumberFormat="0" applyFill="0" applyAlignment="0" applyProtection="0">
      <alignment vertical="center"/>
    </xf>
    <xf numFmtId="0" fontId="52" fillId="0" borderId="34" applyNumberFormat="0" applyFill="0" applyAlignment="0" applyProtection="0">
      <alignment vertical="center"/>
    </xf>
    <xf numFmtId="0" fontId="47" fillId="24" borderId="0" applyNumberFormat="0" applyBorder="0" applyAlignment="0" applyProtection="0">
      <alignment vertical="center"/>
    </xf>
    <xf numFmtId="0" fontId="49" fillId="29" borderId="0" applyNumberFormat="0" applyBorder="0" applyAlignment="0" applyProtection="0">
      <alignment vertical="center"/>
    </xf>
    <xf numFmtId="0" fontId="41" fillId="37" borderId="0" applyNumberFormat="0" applyBorder="0" applyAlignment="0" applyProtection="0">
      <alignment vertical="center"/>
    </xf>
    <xf numFmtId="0" fontId="38" fillId="35" borderId="0" applyNumberFormat="0" applyBorder="0" applyAlignment="0" applyProtection="0">
      <alignment vertical="center"/>
    </xf>
    <xf numFmtId="0" fontId="41" fillId="23" borderId="0" applyNumberFormat="0" applyBorder="0" applyAlignment="0" applyProtection="0">
      <alignment vertical="center"/>
    </xf>
    <xf numFmtId="0" fontId="41" fillId="12" borderId="0" applyNumberFormat="0" applyBorder="0" applyAlignment="0" applyProtection="0">
      <alignment vertical="center"/>
    </xf>
    <xf numFmtId="0" fontId="41" fillId="36" borderId="0" applyNumberFormat="0" applyBorder="0" applyAlignment="0" applyProtection="0">
      <alignment vertical="center"/>
    </xf>
    <xf numFmtId="0" fontId="41" fillId="17" borderId="0" applyNumberFormat="0" applyBorder="0" applyAlignment="0" applyProtection="0">
      <alignment vertical="center"/>
    </xf>
    <xf numFmtId="0" fontId="38" fillId="34" borderId="0" applyNumberFormat="0" applyBorder="0" applyAlignment="0" applyProtection="0">
      <alignment vertical="center"/>
    </xf>
    <xf numFmtId="0" fontId="38" fillId="33" borderId="0" applyNumberFormat="0" applyBorder="0" applyAlignment="0" applyProtection="0">
      <alignment vertical="center"/>
    </xf>
    <xf numFmtId="0" fontId="41" fillId="22" borderId="0" applyNumberFormat="0" applyBorder="0" applyAlignment="0" applyProtection="0">
      <alignment vertical="center"/>
    </xf>
    <xf numFmtId="0" fontId="41" fillId="11" borderId="0" applyNumberFormat="0" applyBorder="0" applyAlignment="0" applyProtection="0">
      <alignment vertical="center"/>
    </xf>
    <xf numFmtId="0" fontId="38" fillId="19" borderId="0" applyNumberFormat="0" applyBorder="0" applyAlignment="0" applyProtection="0">
      <alignment vertical="center"/>
    </xf>
    <xf numFmtId="0" fontId="41" fillId="16" borderId="0" applyNumberFormat="0" applyBorder="0" applyAlignment="0" applyProtection="0">
      <alignment vertical="center"/>
    </xf>
    <xf numFmtId="0" fontId="38" fillId="28" borderId="0" applyNumberFormat="0" applyBorder="0" applyAlignment="0" applyProtection="0">
      <alignment vertical="center"/>
    </xf>
    <xf numFmtId="0" fontId="38" fillId="32" borderId="0" applyNumberFormat="0" applyBorder="0" applyAlignment="0" applyProtection="0">
      <alignment vertical="center"/>
    </xf>
    <xf numFmtId="0" fontId="41" fillId="10" borderId="0" applyNumberFormat="0" applyBorder="0" applyAlignment="0" applyProtection="0">
      <alignment vertical="center"/>
    </xf>
    <xf numFmtId="0" fontId="38" fillId="27" borderId="0" applyNumberFormat="0" applyBorder="0" applyAlignment="0" applyProtection="0">
      <alignment vertical="center"/>
    </xf>
  </cellStyleXfs>
  <cellXfs count="26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9" fillId="0" borderId="0" xfId="0" applyFont="1" applyFill="1" applyAlignment="1">
      <alignment horizontal="center" vertical="center"/>
    </xf>
    <xf numFmtId="0" fontId="10" fillId="0" borderId="0" xfId="0" applyFont="1">
      <alignment vertical="center"/>
    </xf>
    <xf numFmtId="0" fontId="11" fillId="0" borderId="0" xfId="0" applyFont="1" applyFill="1" applyBorder="1" applyAlignment="1">
      <alignment horizontal="center" vertical="center" wrapText="1"/>
    </xf>
    <xf numFmtId="0" fontId="10" fillId="0" borderId="0" xfId="0" applyFont="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0" fillId="0" borderId="0" xfId="0" applyFont="1" applyAlignment="1">
      <alignment horizontal="center" vertical="center"/>
    </xf>
    <xf numFmtId="58" fontId="0" fillId="0" borderId="0" xfId="0" applyNumberFormat="1" applyFont="1" applyAlignment="1">
      <alignment horizontal="center" vertical="center"/>
    </xf>
    <xf numFmtId="58" fontId="10" fillId="0" borderId="0" xfId="0" applyNumberFormat="1" applyFont="1" applyAlignment="1">
      <alignment horizontal="center" vertical="center"/>
    </xf>
    <xf numFmtId="0" fontId="11" fillId="3" borderId="0" xfId="0" applyFont="1" applyFill="1" applyBorder="1" applyAlignment="1">
      <alignment horizontal="center" vertical="center" wrapText="1"/>
    </xf>
    <xf numFmtId="0" fontId="10" fillId="0" borderId="0" xfId="0" applyFont="1" applyAlignment="1">
      <alignment horizontal="center" vertical="center" wrapText="1"/>
    </xf>
    <xf numFmtId="58" fontId="11" fillId="0" borderId="0" xfId="0" applyNumberFormat="1" applyFont="1" applyFill="1" applyBorder="1" applyAlignment="1">
      <alignment vertical="center" wrapText="1"/>
    </xf>
    <xf numFmtId="58" fontId="12" fillId="0" borderId="0" xfId="0" applyNumberFormat="1" applyFont="1" applyFill="1" applyAlignment="1">
      <alignment vertical="center"/>
    </xf>
    <xf numFmtId="0" fontId="8" fillId="0" borderId="0" xfId="0" applyFont="1" applyFill="1">
      <alignment vertical="center"/>
    </xf>
    <xf numFmtId="176" fontId="8" fillId="0" borderId="0" xfId="0" applyNumberFormat="1" applyFont="1" applyFill="1">
      <alignment vertical="center"/>
    </xf>
    <xf numFmtId="0" fontId="4" fillId="0" borderId="0" xfId="0" applyFont="1" applyFill="1" applyAlignment="1">
      <alignment horizontal="left" vertical="center" wrapText="1"/>
    </xf>
    <xf numFmtId="0" fontId="5" fillId="0" borderId="6"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176" fontId="13" fillId="0" borderId="5"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8" fillId="0" borderId="7" xfId="0" applyNumberFormat="1" applyFont="1" applyFill="1" applyBorder="1" applyAlignment="1"/>
    <xf numFmtId="176" fontId="8" fillId="0" borderId="8" xfId="0" applyNumberFormat="1" applyFont="1" applyFill="1" applyBorder="1" applyAlignment="1"/>
    <xf numFmtId="0" fontId="2" fillId="3"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0" xfId="0" applyFont="1" applyFill="1">
      <alignment vertical="center"/>
    </xf>
    <xf numFmtId="0" fontId="8" fillId="0" borderId="0" xfId="0" applyFont="1" applyFill="1" applyBorder="1">
      <alignment vertical="center"/>
    </xf>
    <xf numFmtId="176" fontId="8" fillId="0" borderId="0" xfId="0" applyNumberFormat="1" applyFont="1" applyFill="1" applyBorder="1">
      <alignment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8" fillId="0" borderId="1" xfId="0" applyNumberFormat="1" applyFont="1" applyFill="1" applyBorder="1" applyAlignment="1"/>
    <xf numFmtId="176" fontId="8" fillId="0" borderId="1" xfId="0" applyNumberFormat="1" applyFont="1" applyFill="1" applyBorder="1" applyAlignment="1"/>
    <xf numFmtId="0" fontId="0" fillId="0" borderId="0" xfId="0" applyFont="1" applyFill="1" applyAlignment="1">
      <alignment horizontal="center" vertical="center"/>
    </xf>
    <xf numFmtId="0" fontId="10" fillId="0" borderId="0" xfId="0" applyFont="1" applyAlignment="1">
      <alignment horizontal="center" vertical="center"/>
    </xf>
    <xf numFmtId="0" fontId="8" fillId="0" borderId="0" xfId="0" applyFont="1" applyFill="1" applyAlignment="1">
      <alignment horizontal="center" vertical="center"/>
    </xf>
    <xf numFmtId="0" fontId="2" fillId="0" borderId="1" xfId="0" applyFont="1" applyBorder="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wrapText="1"/>
    </xf>
    <xf numFmtId="0" fontId="16" fillId="0" borderId="0" xfId="0" applyFont="1" applyFill="1" applyAlignment="1">
      <alignment horizontal="center" vertical="center" wrapText="1"/>
    </xf>
    <xf numFmtId="0" fontId="16" fillId="0" borderId="0"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10" xfId="0" applyFont="1" applyFill="1" applyBorder="1" applyAlignment="1">
      <alignment horizontal="center" vertical="center" wrapText="1"/>
    </xf>
    <xf numFmtId="0" fontId="10" fillId="0" borderId="1" xfId="0" applyFont="1" applyFill="1" applyBorder="1" applyAlignment="1">
      <alignment vertical="center" wrapText="1"/>
    </xf>
    <xf numFmtId="0" fontId="16" fillId="0" borderId="5"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xf>
    <xf numFmtId="0" fontId="2" fillId="0" borderId="0" xfId="0" applyFont="1" applyFill="1" applyBorder="1" applyAlignment="1"/>
    <xf numFmtId="0" fontId="21"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0" fillId="0" borderId="11"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177" fontId="23" fillId="0" borderId="15" xfId="0" applyNumberFormat="1" applyFont="1" applyFill="1" applyBorder="1" applyAlignment="1">
      <alignment horizontal="center" vertical="center" wrapText="1"/>
    </xf>
    <xf numFmtId="177" fontId="23" fillId="0" borderId="16" xfId="0" applyNumberFormat="1"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25" fillId="0" borderId="15" xfId="0" applyFont="1" applyFill="1" applyBorder="1" applyAlignment="1">
      <alignment horizontal="center" vertical="center" wrapText="1"/>
    </xf>
    <xf numFmtId="177" fontId="24" fillId="0" borderId="15" xfId="0" applyNumberFormat="1" applyFont="1" applyFill="1" applyBorder="1" applyAlignment="1">
      <alignment horizontal="center" vertical="center" wrapText="1"/>
    </xf>
    <xf numFmtId="177" fontId="25" fillId="0" borderId="16" xfId="0" applyNumberFormat="1" applyFont="1" applyFill="1" applyBorder="1" applyAlignment="1">
      <alignment horizontal="center" vertical="center" wrapText="1"/>
    </xf>
    <xf numFmtId="10" fontId="2" fillId="0" borderId="0" xfId="0" applyNumberFormat="1" applyFont="1" applyFill="1" applyBorder="1" applyAlignment="1"/>
    <xf numFmtId="0" fontId="24" fillId="0" borderId="15" xfId="0" applyFont="1" applyFill="1" applyBorder="1" applyAlignment="1">
      <alignment horizontal="center" vertical="center" wrapText="1"/>
    </xf>
    <xf numFmtId="0" fontId="26" fillId="0" borderId="15" xfId="0" applyFont="1" applyFill="1" applyBorder="1" applyAlignment="1">
      <alignment horizontal="center" vertical="center" wrapText="1"/>
    </xf>
    <xf numFmtId="177" fontId="25" fillId="0" borderId="15" xfId="0" applyNumberFormat="1" applyFont="1" applyFill="1" applyBorder="1" applyAlignment="1">
      <alignment horizontal="center" vertical="center" wrapText="1"/>
    </xf>
    <xf numFmtId="178" fontId="24" fillId="0" borderId="15" xfId="0" applyNumberFormat="1" applyFont="1" applyFill="1" applyBorder="1" applyAlignment="1">
      <alignment horizontal="left" vertical="center" wrapTex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 fillId="0" borderId="0" xfId="0" applyFont="1" applyFill="1" applyBorder="1" applyAlignment="1">
      <alignment horizontal="left"/>
    </xf>
    <xf numFmtId="177" fontId="2" fillId="0" borderId="0" xfId="0" applyNumberFormat="1" applyFont="1" applyFill="1" applyBorder="1" applyAlignment="1"/>
    <xf numFmtId="179" fontId="2" fillId="0" borderId="0" xfId="0" applyNumberFormat="1" applyFont="1" applyFill="1" applyBorder="1" applyAlignment="1"/>
    <xf numFmtId="177" fontId="21"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177" fontId="22" fillId="0" borderId="0" xfId="0" applyNumberFormat="1" applyFont="1" applyFill="1" applyBorder="1" applyAlignment="1">
      <alignment horizontal="center" vertical="center"/>
    </xf>
    <xf numFmtId="0" fontId="20" fillId="0" borderId="0" xfId="0" applyFont="1" applyFill="1" applyBorder="1" applyAlignment="1">
      <alignment horizontal="left" vertical="center"/>
    </xf>
    <xf numFmtId="177" fontId="20" fillId="0" borderId="0" xfId="0" applyNumberFormat="1" applyFont="1" applyFill="1" applyBorder="1" applyAlignment="1">
      <alignment horizontal="left" vertical="center"/>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77" fontId="23" fillId="0" borderId="1" xfId="0" applyNumberFormat="1"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1" xfId="0"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left" vertical="center" wrapText="1"/>
    </xf>
    <xf numFmtId="177" fontId="23" fillId="0" borderId="18" xfId="0" applyNumberFormat="1" applyFont="1" applyFill="1" applyBorder="1" applyAlignment="1">
      <alignment horizontal="center" vertical="center" wrapText="1"/>
    </xf>
    <xf numFmtId="177" fontId="23" fillId="0" borderId="18" xfId="0" applyNumberFormat="1" applyFont="1" applyFill="1" applyBorder="1" applyAlignment="1">
      <alignment horizontal="left" vertical="center" wrapText="1"/>
    </xf>
    <xf numFmtId="177" fontId="24" fillId="0" borderId="1" xfId="0" applyNumberFormat="1"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0" xfId="0" applyFont="1" applyFill="1" applyBorder="1" applyAlignment="1">
      <alignment horizontal="left" vertical="center" wrapText="1"/>
    </xf>
    <xf numFmtId="177" fontId="24" fillId="0" borderId="0" xfId="0" applyNumberFormat="1" applyFont="1" applyFill="1" applyBorder="1" applyAlignment="1">
      <alignment horizontal="left" vertical="center" wrapText="1"/>
    </xf>
    <xf numFmtId="179" fontId="21" fillId="0" borderId="0" xfId="0" applyNumberFormat="1" applyFont="1" applyFill="1" applyBorder="1" applyAlignment="1">
      <alignment horizontal="left" vertical="center"/>
    </xf>
    <xf numFmtId="179" fontId="22" fillId="0" borderId="0" xfId="0" applyNumberFormat="1" applyFont="1" applyFill="1" applyBorder="1" applyAlignment="1">
      <alignment horizontal="center" vertical="center"/>
    </xf>
    <xf numFmtId="179" fontId="20" fillId="0" borderId="0" xfId="0" applyNumberFormat="1" applyFont="1" applyFill="1" applyBorder="1" applyAlignment="1">
      <alignment horizontal="left" vertical="center"/>
    </xf>
    <xf numFmtId="179" fontId="23"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79" fontId="23" fillId="0" borderId="1"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79" fontId="23" fillId="0" borderId="18" xfId="0" applyNumberFormat="1" applyFont="1" applyFill="1" applyBorder="1" applyAlignment="1">
      <alignment horizontal="center" vertical="center" wrapText="1"/>
    </xf>
    <xf numFmtId="0" fontId="23" fillId="0" borderId="19" xfId="0" applyFont="1" applyFill="1" applyBorder="1" applyAlignment="1">
      <alignment horizontal="center" vertical="center" wrapText="1"/>
    </xf>
    <xf numFmtId="179" fontId="24" fillId="0" borderId="0" xfId="0" applyNumberFormat="1" applyFont="1" applyFill="1" applyBorder="1" applyAlignment="1">
      <alignment horizontal="left" vertical="center" wrapText="1"/>
    </xf>
    <xf numFmtId="0" fontId="8" fillId="0" borderId="0"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177" fontId="28" fillId="0" borderId="0"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179" fontId="28" fillId="0" borderId="0" xfId="0" applyNumberFormat="1" applyFont="1" applyFill="1" applyBorder="1" applyAlignment="1">
      <alignment horizontal="center" vertical="center"/>
    </xf>
    <xf numFmtId="0" fontId="2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177" fontId="30" fillId="0" borderId="0" xfId="0" applyNumberFormat="1"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177" fontId="30" fillId="0" borderId="0" xfId="0" applyNumberFormat="1" applyFont="1" applyFill="1" applyBorder="1" applyAlignment="1">
      <alignment horizontal="left" vertical="center" wrapText="1"/>
    </xf>
    <xf numFmtId="0" fontId="30"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31" fillId="0" borderId="3" xfId="0" applyFont="1" applyFill="1" applyBorder="1" applyAlignment="1">
      <alignment horizontal="center" vertical="center"/>
    </xf>
    <xf numFmtId="0" fontId="31" fillId="0" borderId="1" xfId="0" applyFont="1" applyFill="1" applyBorder="1" applyAlignment="1">
      <alignment horizontal="center" vertical="center" wrapText="1"/>
    </xf>
    <xf numFmtId="177" fontId="31" fillId="0" borderId="1" xfId="0" applyNumberFormat="1" applyFont="1" applyFill="1" applyBorder="1" applyAlignment="1">
      <alignment horizontal="center" vertical="center"/>
    </xf>
    <xf numFmtId="177" fontId="31" fillId="0" borderId="1"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3" xfId="0" applyFont="1" applyFill="1" applyBorder="1" applyAlignment="1">
      <alignment horizontal="left" vertical="center"/>
    </xf>
    <xf numFmtId="0" fontId="31" fillId="0" borderId="1" xfId="0" applyFont="1" applyFill="1" applyBorder="1" applyAlignment="1">
      <alignment horizontal="left" vertical="center" wrapText="1"/>
    </xf>
    <xf numFmtId="0" fontId="28" fillId="0" borderId="3" xfId="0" applyFont="1" applyFill="1" applyBorder="1" applyAlignment="1">
      <alignment horizontal="center" vertical="center"/>
    </xf>
    <xf numFmtId="0" fontId="28" fillId="0" borderId="1" xfId="0" applyFont="1" applyFill="1" applyBorder="1" applyAlignment="1">
      <alignment horizontal="left" vertical="center" wrapText="1"/>
    </xf>
    <xf numFmtId="177"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xf>
    <xf numFmtId="177" fontId="28" fillId="0" borderId="1" xfId="0" applyNumberFormat="1" applyFont="1" applyFill="1" applyBorder="1" applyAlignment="1" applyProtection="1">
      <alignment horizontal="center" vertical="center" wrapText="1"/>
      <protection locked="0"/>
    </xf>
    <xf numFmtId="177" fontId="24" fillId="0" borderId="1"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32" fillId="0" borderId="15" xfId="0" applyFont="1" applyFill="1" applyBorder="1" applyAlignment="1">
      <alignment horizontal="left" vertical="center" wrapText="1"/>
    </xf>
    <xf numFmtId="179" fontId="30"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179" fontId="24" fillId="0" borderId="0" xfId="0" applyNumberFormat="1" applyFont="1" applyFill="1" applyBorder="1" applyAlignment="1">
      <alignment horizontal="center" vertical="center" wrapText="1"/>
    </xf>
    <xf numFmtId="179" fontId="31" fillId="0" borderId="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79" fontId="31" fillId="0" borderId="1" xfId="0" applyNumberFormat="1" applyFont="1" applyFill="1" applyBorder="1" applyAlignment="1">
      <alignment horizontal="center" vertical="center"/>
    </xf>
    <xf numFmtId="0" fontId="28" fillId="0" borderId="2" xfId="0" applyFont="1" applyFill="1" applyBorder="1" applyAlignment="1">
      <alignment horizontal="center" vertical="center"/>
    </xf>
    <xf numFmtId="179" fontId="28" fillId="0" borderId="1" xfId="0" applyNumberFormat="1" applyFont="1" applyFill="1" applyBorder="1" applyAlignment="1">
      <alignment horizontal="center" vertical="center"/>
    </xf>
    <xf numFmtId="0" fontId="28" fillId="0" borderId="1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10" xfId="0" applyFont="1" applyFill="1" applyBorder="1" applyAlignment="1">
      <alignment horizontal="left" vertical="center" wrapText="1"/>
    </xf>
    <xf numFmtId="177" fontId="28" fillId="0" borderId="10" xfId="0" applyNumberFormat="1" applyFont="1" applyFill="1" applyBorder="1" applyAlignment="1">
      <alignment horizontal="left" vertical="center" wrapText="1"/>
    </xf>
    <xf numFmtId="177" fontId="8" fillId="0" borderId="10" xfId="0" applyNumberFormat="1" applyFont="1" applyFill="1" applyBorder="1" applyAlignment="1">
      <alignment horizontal="left" vertical="center" wrapText="1"/>
    </xf>
    <xf numFmtId="0" fontId="28" fillId="0" borderId="1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8" fillId="0" borderId="21" xfId="0" applyFont="1" applyFill="1" applyBorder="1" applyAlignment="1">
      <alignment horizontal="center" vertical="center" wrapText="1"/>
    </xf>
    <xf numFmtId="0" fontId="28" fillId="0" borderId="21" xfId="0" applyFont="1" applyFill="1" applyBorder="1" applyAlignment="1">
      <alignment horizontal="left" vertical="center" wrapText="1"/>
    </xf>
    <xf numFmtId="0" fontId="33" fillId="0" borderId="0" xfId="0" applyFont="1">
      <alignment vertical="center"/>
    </xf>
    <xf numFmtId="0" fontId="8" fillId="4" borderId="0" xfId="0" applyFont="1" applyFill="1">
      <alignment vertical="center"/>
    </xf>
    <xf numFmtId="0" fontId="10" fillId="3" borderId="0" xfId="0" applyFont="1" applyFill="1">
      <alignment vertical="center"/>
    </xf>
    <xf numFmtId="0" fontId="34" fillId="0" borderId="0" xfId="0" applyFont="1" applyAlignment="1">
      <alignment horizontal="center" vertical="center"/>
    </xf>
    <xf numFmtId="0" fontId="34" fillId="0" borderId="0" xfId="0" applyFont="1" applyFill="1" applyAlignment="1">
      <alignment horizontal="center" vertical="center"/>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vertical="center" wrapText="1"/>
    </xf>
    <xf numFmtId="0" fontId="35"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36" fillId="0" borderId="1" xfId="0" applyFont="1" applyBorder="1" applyAlignment="1">
      <alignment horizontal="center" vertical="center" wrapText="1"/>
    </xf>
    <xf numFmtId="0" fontId="36" fillId="0" borderId="2"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37" fillId="4" borderId="0" xfId="0" applyFont="1" applyFill="1" applyAlignment="1">
      <alignment horizontal="center" vertical="center"/>
    </xf>
    <xf numFmtId="0" fontId="34" fillId="3" borderId="0" xfId="0" applyFont="1" applyFill="1" applyAlignment="1">
      <alignment horizontal="center" vertical="center"/>
    </xf>
    <xf numFmtId="0" fontId="13" fillId="4"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80" fontId="2" fillId="0" borderId="1" xfId="0" applyNumberFormat="1" applyFont="1" applyFill="1" applyBorder="1" applyAlignment="1">
      <alignment horizontal="right" vertical="center" wrapText="1"/>
    </xf>
    <xf numFmtId="0" fontId="36" fillId="3" borderId="1" xfId="0" applyFont="1" applyFill="1" applyBorder="1" applyAlignment="1">
      <alignment horizontal="center" vertical="center" wrapText="1"/>
    </xf>
    <xf numFmtId="10" fontId="13" fillId="0" borderId="1" xfId="0" applyNumberFormat="1" applyFont="1" applyBorder="1" applyAlignment="1">
      <alignment horizontal="center" vertical="center" wrapText="1"/>
    </xf>
    <xf numFmtId="10" fontId="35"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xf>
    <xf numFmtId="10" fontId="2" fillId="0" borderId="1"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10" fontId="36"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1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9"/>
  <sheetViews>
    <sheetView zoomScale="70" zoomScaleNormal="70" workbookViewId="0">
      <pane xSplit="2" ySplit="4" topLeftCell="C84" activePane="bottomRight" state="frozen"/>
      <selection/>
      <selection pane="topRight"/>
      <selection pane="bottomLeft"/>
      <selection pane="bottomRight" activeCell="W79" sqref="W79"/>
    </sheetView>
  </sheetViews>
  <sheetFormatPr defaultColWidth="9" defaultRowHeight="15.75" customHeight="1"/>
  <cols>
    <col min="1" max="1" width="5.46666666666667" customWidth="1"/>
    <col min="2" max="2" width="19.0666666666667" style="67" customWidth="1"/>
    <col min="3" max="3" width="11.7166666666667" customWidth="1"/>
    <col min="4" max="4" width="11.0916666666667" customWidth="1"/>
    <col min="5" max="5" width="10.625" customWidth="1"/>
    <col min="6" max="6" width="8.275" customWidth="1"/>
    <col min="7" max="7" width="10.775" customWidth="1"/>
    <col min="8" max="8" width="9.68333333333333" customWidth="1"/>
    <col min="9" max="9" width="8.275" customWidth="1"/>
    <col min="10" max="10" width="8.59166666666667" customWidth="1"/>
    <col min="11" max="11" width="10.4666666666667" customWidth="1"/>
    <col min="12" max="12" width="10.1583333333333" style="218" customWidth="1"/>
    <col min="13" max="13" width="10.3083333333333" style="219" customWidth="1"/>
    <col min="14" max="14" width="8.75" customWidth="1"/>
    <col min="15" max="15" width="8.28333333333333" customWidth="1"/>
    <col min="16" max="16" width="8.89166666666667" customWidth="1"/>
    <col min="17" max="17" width="9.36666666666667" customWidth="1"/>
    <col min="18" max="18" width="8.74166666666667" customWidth="1"/>
    <col min="19" max="19" width="33.9083333333333" customWidth="1"/>
  </cols>
  <sheetData>
    <row r="1" ht="64" customHeight="1" spans="1:19">
      <c r="A1" s="220" t="s">
        <v>0</v>
      </c>
      <c r="B1" s="221"/>
      <c r="C1" s="220"/>
      <c r="D1" s="220"/>
      <c r="E1" s="220"/>
      <c r="F1" s="220"/>
      <c r="G1" s="220"/>
      <c r="H1" s="220"/>
      <c r="I1" s="220"/>
      <c r="J1" s="220"/>
      <c r="K1" s="220"/>
      <c r="L1" s="246"/>
      <c r="M1" s="247"/>
      <c r="N1" s="220"/>
      <c r="O1" s="220"/>
      <c r="P1" s="220"/>
      <c r="Q1" s="220"/>
      <c r="R1" s="220"/>
      <c r="S1" s="220"/>
    </row>
    <row r="2" ht="19" customHeight="1" spans="1:19">
      <c r="A2" s="222" t="s">
        <v>1</v>
      </c>
      <c r="B2" s="72" t="s">
        <v>2</v>
      </c>
      <c r="C2" s="223" t="s">
        <v>3</v>
      </c>
      <c r="D2" s="224" t="s">
        <v>4</v>
      </c>
      <c r="E2" s="225"/>
      <c r="F2" s="226"/>
      <c r="G2" s="223" t="s">
        <v>5</v>
      </c>
      <c r="H2" s="224" t="s">
        <v>4</v>
      </c>
      <c r="I2" s="225"/>
      <c r="J2" s="226"/>
      <c r="K2" s="223" t="s">
        <v>6</v>
      </c>
      <c r="L2" s="248" t="s">
        <v>7</v>
      </c>
      <c r="M2" s="249" t="s">
        <v>8</v>
      </c>
      <c r="N2" s="222" t="s">
        <v>8</v>
      </c>
      <c r="O2" s="222" t="s">
        <v>8</v>
      </c>
      <c r="P2" s="222" t="s">
        <v>8</v>
      </c>
      <c r="Q2" s="222" t="s">
        <v>8</v>
      </c>
      <c r="R2" s="222" t="s">
        <v>8</v>
      </c>
      <c r="S2" s="222" t="s">
        <v>9</v>
      </c>
    </row>
    <row r="3" ht="16" customHeight="1" spans="1:19">
      <c r="A3" s="222" t="s">
        <v>10</v>
      </c>
      <c r="B3" s="72" t="s">
        <v>2</v>
      </c>
      <c r="C3" s="227"/>
      <c r="D3" s="228"/>
      <c r="E3" s="229"/>
      <c r="F3" s="230"/>
      <c r="G3" s="227"/>
      <c r="H3" s="228"/>
      <c r="I3" s="229"/>
      <c r="J3" s="230"/>
      <c r="K3" s="227"/>
      <c r="L3" s="248" t="s">
        <v>11</v>
      </c>
      <c r="M3" s="249" t="s">
        <v>12</v>
      </c>
      <c r="N3" s="222" t="s">
        <v>4</v>
      </c>
      <c r="O3" s="222" t="s">
        <v>4</v>
      </c>
      <c r="P3" s="222" t="s">
        <v>4</v>
      </c>
      <c r="Q3" s="222" t="s">
        <v>13</v>
      </c>
      <c r="R3" s="222" t="s">
        <v>14</v>
      </c>
      <c r="S3" s="222" t="s">
        <v>9</v>
      </c>
    </row>
    <row r="4" ht="35" customHeight="1" spans="1:19">
      <c r="A4" s="223" t="s">
        <v>10</v>
      </c>
      <c r="B4" s="231" t="s">
        <v>2</v>
      </c>
      <c r="C4" s="232"/>
      <c r="D4" s="222" t="s">
        <v>15</v>
      </c>
      <c r="E4" s="222" t="s">
        <v>16</v>
      </c>
      <c r="F4" s="222" t="s">
        <v>17</v>
      </c>
      <c r="G4" s="232"/>
      <c r="H4" s="222" t="s">
        <v>15</v>
      </c>
      <c r="I4" s="222" t="s">
        <v>16</v>
      </c>
      <c r="J4" s="222" t="s">
        <v>17</v>
      </c>
      <c r="K4" s="232"/>
      <c r="L4" s="248" t="s">
        <v>11</v>
      </c>
      <c r="M4" s="249" t="s">
        <v>12</v>
      </c>
      <c r="N4" s="222" t="s">
        <v>15</v>
      </c>
      <c r="O4" s="222" t="s">
        <v>16</v>
      </c>
      <c r="P4" s="222" t="s">
        <v>17</v>
      </c>
      <c r="Q4" s="222" t="s">
        <v>13</v>
      </c>
      <c r="R4" s="222" t="s">
        <v>14</v>
      </c>
      <c r="S4" s="222" t="s">
        <v>9</v>
      </c>
    </row>
    <row r="5" ht="35" customHeight="1" spans="1:19">
      <c r="A5" s="233"/>
      <c r="B5" s="72" t="s">
        <v>18</v>
      </c>
      <c r="C5" s="232">
        <f>C6+C50</f>
        <v>19379838</v>
      </c>
      <c r="D5" s="232">
        <f t="shared" ref="D5:S5" si="0">D6+D50</f>
        <v>12710278</v>
      </c>
      <c r="E5" s="232">
        <f t="shared" si="0"/>
        <v>6259210</v>
      </c>
      <c r="F5" s="232">
        <f t="shared" si="0"/>
        <v>410350</v>
      </c>
      <c r="G5" s="232">
        <f t="shared" si="0"/>
        <v>3864671</v>
      </c>
      <c r="H5" s="232">
        <f t="shared" si="0"/>
        <v>1732490</v>
      </c>
      <c r="I5" s="232">
        <f t="shared" si="0"/>
        <v>2017646</v>
      </c>
      <c r="J5" s="232">
        <f t="shared" si="0"/>
        <v>114535</v>
      </c>
      <c r="K5" s="232">
        <f t="shared" si="0"/>
        <v>6877564</v>
      </c>
      <c r="L5" s="236">
        <f t="shared" si="0"/>
        <v>2263246</v>
      </c>
      <c r="M5" s="250">
        <f t="shared" si="0"/>
        <v>3085278</v>
      </c>
      <c r="N5" s="232">
        <f t="shared" si="0"/>
        <v>1183286</v>
      </c>
      <c r="O5" s="232">
        <f t="shared" si="0"/>
        <v>1829245</v>
      </c>
      <c r="P5" s="232">
        <f t="shared" si="0"/>
        <v>72747</v>
      </c>
      <c r="Q5" s="257">
        <f>M5/L5</f>
        <v>1.36320930203787</v>
      </c>
      <c r="R5" s="257">
        <f>M5/G5</f>
        <v>0.798328758127147</v>
      </c>
      <c r="S5" s="222"/>
    </row>
    <row r="6" ht="35" customHeight="1" spans="1:19">
      <c r="A6" s="234" t="s">
        <v>19</v>
      </c>
      <c r="B6" s="235" t="s">
        <v>20</v>
      </c>
      <c r="C6" s="236">
        <f>SUM(C7:C49)</f>
        <v>7703389</v>
      </c>
      <c r="D6" s="236">
        <f t="shared" ref="D6:P6" si="1">SUM(D7:D49)</f>
        <v>3109875</v>
      </c>
      <c r="E6" s="236">
        <f t="shared" si="1"/>
        <v>4293575</v>
      </c>
      <c r="F6" s="236">
        <f t="shared" si="1"/>
        <v>299939</v>
      </c>
      <c r="G6" s="236">
        <f t="shared" si="1"/>
        <v>2225685</v>
      </c>
      <c r="H6" s="236">
        <f t="shared" si="1"/>
        <v>525558</v>
      </c>
      <c r="I6" s="236">
        <f t="shared" si="1"/>
        <v>1650627</v>
      </c>
      <c r="J6" s="236">
        <f t="shared" si="1"/>
        <v>49500</v>
      </c>
      <c r="K6" s="236">
        <f t="shared" si="1"/>
        <v>2221653</v>
      </c>
      <c r="L6" s="236">
        <f t="shared" si="1"/>
        <v>1450311</v>
      </c>
      <c r="M6" s="251">
        <f t="shared" si="1"/>
        <v>2163106</v>
      </c>
      <c r="N6" s="252">
        <f t="shared" si="1"/>
        <v>425338</v>
      </c>
      <c r="O6" s="252">
        <f t="shared" si="1"/>
        <v>1697401</v>
      </c>
      <c r="P6" s="252">
        <f t="shared" si="1"/>
        <v>40367</v>
      </c>
      <c r="Q6" s="258">
        <f>M6/L6</f>
        <v>1.49147734520389</v>
      </c>
      <c r="R6" s="258">
        <f>M6/G6</f>
        <v>0.971883262905577</v>
      </c>
      <c r="S6" s="222"/>
    </row>
    <row r="7" ht="50" customHeight="1" spans="1:19">
      <c r="A7" s="79">
        <v>1</v>
      </c>
      <c r="B7" s="237" t="s">
        <v>21</v>
      </c>
      <c r="C7" s="79">
        <v>182400</v>
      </c>
      <c r="D7" s="79">
        <v>137800</v>
      </c>
      <c r="E7" s="79">
        <v>44600</v>
      </c>
      <c r="F7" s="79">
        <v>0</v>
      </c>
      <c r="G7" s="79">
        <v>19000</v>
      </c>
      <c r="H7" s="79">
        <v>19000</v>
      </c>
      <c r="I7" s="79">
        <v>0</v>
      </c>
      <c r="J7" s="79">
        <v>0</v>
      </c>
      <c r="K7" s="79">
        <v>32388</v>
      </c>
      <c r="L7" s="65">
        <v>11500</v>
      </c>
      <c r="M7" s="65">
        <v>17650</v>
      </c>
      <c r="N7" s="26">
        <v>17650</v>
      </c>
      <c r="O7" s="26">
        <v>0</v>
      </c>
      <c r="P7" s="26">
        <v>0</v>
      </c>
      <c r="Q7" s="26" t="s">
        <v>22</v>
      </c>
      <c r="R7" s="26" t="s">
        <v>23</v>
      </c>
      <c r="S7" s="237" t="s">
        <v>24</v>
      </c>
    </row>
    <row r="8" ht="50" customHeight="1" spans="1:19">
      <c r="A8" s="79">
        <v>2</v>
      </c>
      <c r="B8" s="237" t="s">
        <v>25</v>
      </c>
      <c r="C8" s="79">
        <v>38000</v>
      </c>
      <c r="D8" s="79">
        <v>8000</v>
      </c>
      <c r="E8" s="79">
        <v>0</v>
      </c>
      <c r="F8" s="79">
        <v>30000</v>
      </c>
      <c r="G8" s="238">
        <f>H8+I8+J8</f>
        <v>4400</v>
      </c>
      <c r="H8" s="79">
        <v>1000</v>
      </c>
      <c r="I8" s="79">
        <v>0</v>
      </c>
      <c r="J8" s="79">
        <v>3400</v>
      </c>
      <c r="K8" s="79">
        <v>0</v>
      </c>
      <c r="L8" s="65">
        <v>3750</v>
      </c>
      <c r="M8" s="65">
        <v>3900</v>
      </c>
      <c r="N8" s="26">
        <v>900</v>
      </c>
      <c r="O8" s="26">
        <v>0</v>
      </c>
      <c r="P8" s="26">
        <v>3000</v>
      </c>
      <c r="Q8" s="26" t="s">
        <v>26</v>
      </c>
      <c r="R8" s="26" t="s">
        <v>27</v>
      </c>
      <c r="S8" s="237" t="s">
        <v>28</v>
      </c>
    </row>
    <row r="9" ht="50" customHeight="1" spans="1:19">
      <c r="A9" s="79">
        <v>3</v>
      </c>
      <c r="B9" s="237" t="s">
        <v>29</v>
      </c>
      <c r="C9" s="79">
        <v>45000</v>
      </c>
      <c r="D9" s="79">
        <v>33600</v>
      </c>
      <c r="E9" s="79">
        <v>6400</v>
      </c>
      <c r="F9" s="79">
        <v>5000</v>
      </c>
      <c r="G9" s="79">
        <v>2000</v>
      </c>
      <c r="H9" s="79">
        <v>2000</v>
      </c>
      <c r="I9" s="79">
        <v>0</v>
      </c>
      <c r="J9" s="79">
        <v>0</v>
      </c>
      <c r="K9" s="79">
        <v>0</v>
      </c>
      <c r="L9" s="65">
        <v>400</v>
      </c>
      <c r="M9" s="65">
        <v>400</v>
      </c>
      <c r="N9" s="26">
        <v>400</v>
      </c>
      <c r="O9" s="26">
        <v>0</v>
      </c>
      <c r="P9" s="26">
        <v>0</v>
      </c>
      <c r="Q9" s="26" t="s">
        <v>30</v>
      </c>
      <c r="R9" s="26" t="s">
        <v>31</v>
      </c>
      <c r="S9" s="237" t="s">
        <v>32</v>
      </c>
    </row>
    <row r="10" ht="50" customHeight="1" spans="1:19">
      <c r="A10" s="79">
        <v>4</v>
      </c>
      <c r="B10" s="239" t="s">
        <v>33</v>
      </c>
      <c r="C10" s="79">
        <v>213394</v>
      </c>
      <c r="D10" s="79">
        <v>71971</v>
      </c>
      <c r="E10" s="79">
        <v>141423</v>
      </c>
      <c r="F10" s="79">
        <v>0</v>
      </c>
      <c r="G10" s="79">
        <v>20000</v>
      </c>
      <c r="H10" s="79">
        <v>20000</v>
      </c>
      <c r="I10" s="79">
        <v>0</v>
      </c>
      <c r="J10" s="79">
        <v>0</v>
      </c>
      <c r="K10" s="79">
        <v>286011</v>
      </c>
      <c r="L10" s="65">
        <v>14800</v>
      </c>
      <c r="M10" s="65">
        <v>21800</v>
      </c>
      <c r="N10" s="26">
        <v>21800</v>
      </c>
      <c r="O10" s="26">
        <v>0</v>
      </c>
      <c r="P10" s="26">
        <v>0</v>
      </c>
      <c r="Q10" s="26" t="s">
        <v>34</v>
      </c>
      <c r="R10" s="26" t="s">
        <v>35</v>
      </c>
      <c r="S10" s="237" t="s">
        <v>36</v>
      </c>
    </row>
    <row r="11" ht="50" customHeight="1" spans="1:19">
      <c r="A11" s="79">
        <v>5</v>
      </c>
      <c r="B11" s="239" t="s">
        <v>37</v>
      </c>
      <c r="C11" s="79">
        <v>533998</v>
      </c>
      <c r="D11" s="79">
        <v>173676</v>
      </c>
      <c r="E11" s="79">
        <v>360322</v>
      </c>
      <c r="F11" s="79">
        <v>0</v>
      </c>
      <c r="G11" s="238">
        <f>H11+I11+J11</f>
        <v>100000</v>
      </c>
      <c r="H11" s="79">
        <v>28000</v>
      </c>
      <c r="I11" s="79">
        <v>72000</v>
      </c>
      <c r="J11" s="79">
        <v>0</v>
      </c>
      <c r="K11" s="79">
        <v>183527</v>
      </c>
      <c r="L11" s="65">
        <v>60700</v>
      </c>
      <c r="M11" s="65">
        <v>124700</v>
      </c>
      <c r="N11" s="26">
        <v>31900</v>
      </c>
      <c r="O11" s="26">
        <v>92800</v>
      </c>
      <c r="P11" s="26">
        <v>0</v>
      </c>
      <c r="Q11" s="26" t="s">
        <v>38</v>
      </c>
      <c r="R11" s="26" t="s">
        <v>39</v>
      </c>
      <c r="S11" s="237" t="s">
        <v>40</v>
      </c>
    </row>
    <row r="12" ht="50" customHeight="1" spans="1:19">
      <c r="A12" s="79">
        <v>6</v>
      </c>
      <c r="B12" s="237" t="s">
        <v>41</v>
      </c>
      <c r="C12" s="79">
        <v>398005</v>
      </c>
      <c r="D12" s="79">
        <v>105770</v>
      </c>
      <c r="E12" s="79">
        <v>292235</v>
      </c>
      <c r="F12" s="79">
        <v>0</v>
      </c>
      <c r="G12" s="79">
        <v>10000</v>
      </c>
      <c r="H12" s="79">
        <v>10000</v>
      </c>
      <c r="I12" s="79">
        <v>0</v>
      </c>
      <c r="J12" s="79">
        <v>0</v>
      </c>
      <c r="K12" s="79">
        <v>362412</v>
      </c>
      <c r="L12" s="253">
        <v>10000</v>
      </c>
      <c r="M12" s="254">
        <v>15000</v>
      </c>
      <c r="N12" s="79">
        <v>15000</v>
      </c>
      <c r="O12" s="79">
        <v>0</v>
      </c>
      <c r="P12" s="79">
        <v>0</v>
      </c>
      <c r="Q12" s="79" t="s">
        <v>42</v>
      </c>
      <c r="R12" s="79" t="s">
        <v>42</v>
      </c>
      <c r="S12" s="259" t="s">
        <v>43</v>
      </c>
    </row>
    <row r="13" ht="50" customHeight="1" spans="1:19">
      <c r="A13" s="79">
        <v>7</v>
      </c>
      <c r="B13" s="239" t="s">
        <v>44</v>
      </c>
      <c r="C13" s="79">
        <v>98603</v>
      </c>
      <c r="D13" s="79">
        <v>38603</v>
      </c>
      <c r="E13" s="79">
        <v>60000</v>
      </c>
      <c r="F13" s="79">
        <v>0</v>
      </c>
      <c r="G13" s="238">
        <v>13400</v>
      </c>
      <c r="H13" s="79">
        <v>13400</v>
      </c>
      <c r="I13" s="79">
        <v>0</v>
      </c>
      <c r="J13" s="79">
        <v>0</v>
      </c>
      <c r="K13" s="79">
        <v>33680</v>
      </c>
      <c r="L13" s="65">
        <v>8200</v>
      </c>
      <c r="M13" s="65">
        <v>12128</v>
      </c>
      <c r="N13" s="26">
        <v>2150</v>
      </c>
      <c r="O13" s="26">
        <v>9978</v>
      </c>
      <c r="P13" s="26">
        <v>0</v>
      </c>
      <c r="Q13" s="26" t="s">
        <v>45</v>
      </c>
      <c r="R13" s="26" t="s">
        <v>46</v>
      </c>
      <c r="S13" s="237" t="s">
        <v>47</v>
      </c>
    </row>
    <row r="14" ht="50" customHeight="1" spans="1:19">
      <c r="A14" s="79">
        <v>8</v>
      </c>
      <c r="B14" s="239" t="s">
        <v>48</v>
      </c>
      <c r="C14" s="79">
        <v>7307</v>
      </c>
      <c r="D14" s="79">
        <v>4807</v>
      </c>
      <c r="E14" s="79">
        <v>2500</v>
      </c>
      <c r="F14" s="79">
        <v>0</v>
      </c>
      <c r="G14" s="79">
        <v>4000</v>
      </c>
      <c r="H14" s="79">
        <v>2333</v>
      </c>
      <c r="I14" s="79">
        <v>1667</v>
      </c>
      <c r="J14" s="79">
        <v>0</v>
      </c>
      <c r="K14" s="79">
        <v>0</v>
      </c>
      <c r="L14" s="65">
        <v>3600</v>
      </c>
      <c r="M14" s="65">
        <v>3900</v>
      </c>
      <c r="N14" s="26">
        <v>2233</v>
      </c>
      <c r="O14" s="26">
        <v>1667</v>
      </c>
      <c r="P14" s="26">
        <v>0</v>
      </c>
      <c r="Q14" s="26" t="s">
        <v>49</v>
      </c>
      <c r="R14" s="26" t="s">
        <v>50</v>
      </c>
      <c r="S14" s="237" t="s">
        <v>51</v>
      </c>
    </row>
    <row r="15" ht="50" customHeight="1" spans="1:19">
      <c r="A15" s="79">
        <v>9</v>
      </c>
      <c r="B15" s="240" t="s">
        <v>52</v>
      </c>
      <c r="C15" s="79">
        <v>320654</v>
      </c>
      <c r="D15" s="79">
        <v>137354</v>
      </c>
      <c r="E15" s="79">
        <v>183300</v>
      </c>
      <c r="F15" s="79">
        <v>0</v>
      </c>
      <c r="G15" s="238">
        <f>H15+I15+J15</f>
        <v>38500</v>
      </c>
      <c r="H15" s="79">
        <v>24000</v>
      </c>
      <c r="I15" s="79">
        <v>14500</v>
      </c>
      <c r="J15" s="79">
        <v>0</v>
      </c>
      <c r="K15" s="79">
        <v>261189</v>
      </c>
      <c r="L15" s="65">
        <v>24600</v>
      </c>
      <c r="M15" s="65">
        <v>34600</v>
      </c>
      <c r="N15" s="26">
        <v>22100</v>
      </c>
      <c r="O15" s="26">
        <v>12500</v>
      </c>
      <c r="P15" s="26">
        <v>0</v>
      </c>
      <c r="Q15" s="26" t="s">
        <v>53</v>
      </c>
      <c r="R15" s="26" t="s">
        <v>54</v>
      </c>
      <c r="S15" s="237" t="s">
        <v>55</v>
      </c>
    </row>
    <row r="16" ht="50" customHeight="1" spans="1:19">
      <c r="A16" s="79">
        <v>10</v>
      </c>
      <c r="B16" s="237" t="s">
        <v>56</v>
      </c>
      <c r="C16" s="79">
        <v>92763</v>
      </c>
      <c r="D16" s="79">
        <v>57563</v>
      </c>
      <c r="E16" s="79">
        <v>35200</v>
      </c>
      <c r="F16" s="79">
        <v>0</v>
      </c>
      <c r="G16" s="79">
        <v>29000</v>
      </c>
      <c r="H16" s="79">
        <v>15000</v>
      </c>
      <c r="I16" s="79">
        <v>14000</v>
      </c>
      <c r="J16" s="79">
        <v>0</v>
      </c>
      <c r="K16" s="79">
        <v>49000</v>
      </c>
      <c r="L16" s="255">
        <v>27700</v>
      </c>
      <c r="M16" s="255">
        <v>41000</v>
      </c>
      <c r="N16" s="255">
        <v>22000</v>
      </c>
      <c r="O16" s="255">
        <v>19000</v>
      </c>
      <c r="P16" s="255">
        <v>0</v>
      </c>
      <c r="Q16" s="260">
        <v>1.4801</v>
      </c>
      <c r="R16" s="260">
        <v>1.4138</v>
      </c>
      <c r="S16" s="259" t="s">
        <v>57</v>
      </c>
    </row>
    <row r="17" ht="50" customHeight="1" spans="1:19">
      <c r="A17" s="79">
        <v>11</v>
      </c>
      <c r="B17" s="239" t="s">
        <v>58</v>
      </c>
      <c r="C17" s="79">
        <v>19675</v>
      </c>
      <c r="D17" s="79">
        <v>17150</v>
      </c>
      <c r="E17" s="79">
        <v>2525</v>
      </c>
      <c r="F17" s="79">
        <v>0</v>
      </c>
      <c r="G17" s="79">
        <v>2745</v>
      </c>
      <c r="H17" s="79">
        <v>2745</v>
      </c>
      <c r="I17" s="79">
        <v>0</v>
      </c>
      <c r="J17" s="79">
        <v>0</v>
      </c>
      <c r="K17" s="79">
        <v>10107</v>
      </c>
      <c r="L17" s="65">
        <v>2360</v>
      </c>
      <c r="M17" s="65">
        <v>2740</v>
      </c>
      <c r="N17" s="79">
        <v>2740</v>
      </c>
      <c r="O17" s="79">
        <v>0</v>
      </c>
      <c r="P17" s="79">
        <v>0</v>
      </c>
      <c r="Q17" s="79" t="s">
        <v>59</v>
      </c>
      <c r="R17" s="79" t="s">
        <v>60</v>
      </c>
      <c r="S17" s="261" t="s">
        <v>61</v>
      </c>
    </row>
    <row r="18" ht="50" customHeight="1" spans="1:19">
      <c r="A18" s="79">
        <v>12</v>
      </c>
      <c r="B18" s="237" t="s">
        <v>62</v>
      </c>
      <c r="C18" s="79">
        <v>21008</v>
      </c>
      <c r="D18" s="79">
        <v>20871</v>
      </c>
      <c r="E18" s="79">
        <v>137</v>
      </c>
      <c r="F18" s="79">
        <v>0</v>
      </c>
      <c r="G18" s="79">
        <v>1600</v>
      </c>
      <c r="H18" s="79">
        <v>1600</v>
      </c>
      <c r="I18" s="79">
        <v>0</v>
      </c>
      <c r="J18" s="79">
        <v>0</v>
      </c>
      <c r="K18" s="79">
        <v>13000</v>
      </c>
      <c r="L18" s="65">
        <v>1600</v>
      </c>
      <c r="M18" s="65">
        <v>1994</v>
      </c>
      <c r="N18" s="79">
        <v>1994</v>
      </c>
      <c r="O18" s="79">
        <v>0</v>
      </c>
      <c r="P18" s="79">
        <v>0</v>
      </c>
      <c r="Q18" s="79" t="s">
        <v>63</v>
      </c>
      <c r="R18" s="79" t="s">
        <v>63</v>
      </c>
      <c r="S18" s="261" t="s">
        <v>64</v>
      </c>
    </row>
    <row r="19" ht="50" customHeight="1" spans="1:19">
      <c r="A19" s="79">
        <v>13</v>
      </c>
      <c r="B19" s="239" t="s">
        <v>65</v>
      </c>
      <c r="C19" s="79">
        <v>22721</v>
      </c>
      <c r="D19" s="79">
        <v>9416</v>
      </c>
      <c r="E19" s="79">
        <v>13305</v>
      </c>
      <c r="F19" s="79">
        <v>0</v>
      </c>
      <c r="G19" s="79">
        <v>4200</v>
      </c>
      <c r="H19" s="79">
        <v>4200</v>
      </c>
      <c r="I19" s="79">
        <v>0</v>
      </c>
      <c r="J19" s="79">
        <v>0</v>
      </c>
      <c r="K19" s="79">
        <v>16070</v>
      </c>
      <c r="L19" s="65">
        <v>2675</v>
      </c>
      <c r="M19" s="65">
        <v>2763</v>
      </c>
      <c r="N19" s="79">
        <v>2763</v>
      </c>
      <c r="O19" s="79">
        <v>0</v>
      </c>
      <c r="P19" s="79">
        <v>0</v>
      </c>
      <c r="Q19" s="79" t="s">
        <v>66</v>
      </c>
      <c r="R19" s="79" t="s">
        <v>67</v>
      </c>
      <c r="S19" s="261" t="s">
        <v>68</v>
      </c>
    </row>
    <row r="20" ht="50" customHeight="1" spans="1:19">
      <c r="A20" s="79">
        <v>14</v>
      </c>
      <c r="B20" s="239" t="s">
        <v>69</v>
      </c>
      <c r="C20" s="79">
        <v>180152</v>
      </c>
      <c r="D20" s="79">
        <v>54352</v>
      </c>
      <c r="E20" s="79">
        <v>125800</v>
      </c>
      <c r="F20" s="79">
        <v>0</v>
      </c>
      <c r="G20" s="79">
        <v>10000</v>
      </c>
      <c r="H20" s="79">
        <v>10000</v>
      </c>
      <c r="I20" s="79">
        <v>0</v>
      </c>
      <c r="J20" s="79">
        <v>0</v>
      </c>
      <c r="K20" s="79">
        <v>144815</v>
      </c>
      <c r="L20" s="65">
        <v>4000</v>
      </c>
      <c r="M20" s="65">
        <v>6344</v>
      </c>
      <c r="N20" s="79">
        <v>6344</v>
      </c>
      <c r="O20" s="79">
        <v>0</v>
      </c>
      <c r="P20" s="79">
        <v>0</v>
      </c>
      <c r="Q20" s="79" t="s">
        <v>70</v>
      </c>
      <c r="R20" s="79" t="s">
        <v>71</v>
      </c>
      <c r="S20" s="261" t="s">
        <v>72</v>
      </c>
    </row>
    <row r="21" ht="50" customHeight="1" spans="1:19">
      <c r="A21" s="79">
        <v>15</v>
      </c>
      <c r="B21" s="239" t="s">
        <v>73</v>
      </c>
      <c r="C21" s="79">
        <v>15586</v>
      </c>
      <c r="D21" s="79">
        <v>14086</v>
      </c>
      <c r="E21" s="79">
        <v>1500</v>
      </c>
      <c r="F21" s="79">
        <v>0</v>
      </c>
      <c r="G21" s="79">
        <v>4000</v>
      </c>
      <c r="H21" s="79">
        <v>4000</v>
      </c>
      <c r="I21" s="79">
        <v>0</v>
      </c>
      <c r="J21" s="79">
        <v>0</v>
      </c>
      <c r="K21" s="79">
        <v>2408</v>
      </c>
      <c r="L21" s="65">
        <v>2750</v>
      </c>
      <c r="M21" s="65">
        <v>2981</v>
      </c>
      <c r="N21" s="79">
        <v>2981</v>
      </c>
      <c r="O21" s="79">
        <v>0</v>
      </c>
      <c r="P21" s="79">
        <v>0</v>
      </c>
      <c r="Q21" s="79" t="s">
        <v>74</v>
      </c>
      <c r="R21" s="79" t="s">
        <v>75</v>
      </c>
      <c r="S21" s="261" t="s">
        <v>76</v>
      </c>
    </row>
    <row r="22" ht="50" customHeight="1" spans="1:19">
      <c r="A22" s="79">
        <v>16</v>
      </c>
      <c r="B22" s="239" t="s">
        <v>77</v>
      </c>
      <c r="C22" s="79">
        <v>12798</v>
      </c>
      <c r="D22" s="79">
        <v>12798</v>
      </c>
      <c r="E22" s="79">
        <v>0</v>
      </c>
      <c r="F22" s="79">
        <v>0</v>
      </c>
      <c r="G22" s="79">
        <v>3500</v>
      </c>
      <c r="H22" s="79">
        <v>3500</v>
      </c>
      <c r="I22" s="79">
        <v>0</v>
      </c>
      <c r="J22" s="79">
        <v>0</v>
      </c>
      <c r="K22" s="79">
        <v>4312</v>
      </c>
      <c r="L22" s="65">
        <v>1950</v>
      </c>
      <c r="M22" s="65">
        <v>2955</v>
      </c>
      <c r="N22" s="79">
        <v>2955</v>
      </c>
      <c r="O22" s="79">
        <v>0</v>
      </c>
      <c r="P22" s="79">
        <v>0</v>
      </c>
      <c r="Q22" s="79" t="s">
        <v>78</v>
      </c>
      <c r="R22" s="79" t="s">
        <v>79</v>
      </c>
      <c r="S22" s="261" t="s">
        <v>80</v>
      </c>
    </row>
    <row r="23" ht="50" customHeight="1" spans="1:19">
      <c r="A23" s="79">
        <v>17</v>
      </c>
      <c r="B23" s="239" t="s">
        <v>81</v>
      </c>
      <c r="C23" s="79">
        <v>30732</v>
      </c>
      <c r="D23" s="79">
        <v>11955</v>
      </c>
      <c r="E23" s="79">
        <v>18777</v>
      </c>
      <c r="F23" s="79">
        <v>0</v>
      </c>
      <c r="G23" s="238">
        <v>4707</v>
      </c>
      <c r="H23" s="79">
        <v>4707</v>
      </c>
      <c r="I23" s="79">
        <v>0</v>
      </c>
      <c r="J23" s="79">
        <v>0</v>
      </c>
      <c r="K23" s="79">
        <v>40280</v>
      </c>
      <c r="L23" s="65">
        <v>4707</v>
      </c>
      <c r="M23" s="65">
        <v>5807</v>
      </c>
      <c r="N23" s="79">
        <v>5807</v>
      </c>
      <c r="O23" s="79">
        <v>0</v>
      </c>
      <c r="P23" s="79">
        <v>0</v>
      </c>
      <c r="Q23" s="79" t="s">
        <v>82</v>
      </c>
      <c r="R23" s="79" t="s">
        <v>82</v>
      </c>
      <c r="S23" s="259" t="s">
        <v>83</v>
      </c>
    </row>
    <row r="24" ht="50" customHeight="1" spans="1:19">
      <c r="A24" s="79">
        <v>18</v>
      </c>
      <c r="B24" s="237" t="s">
        <v>84</v>
      </c>
      <c r="C24" s="79">
        <v>200000</v>
      </c>
      <c r="D24" s="79">
        <v>150000</v>
      </c>
      <c r="E24" s="79">
        <v>50000</v>
      </c>
      <c r="F24" s="79">
        <v>0</v>
      </c>
      <c r="G24" s="79">
        <v>1600</v>
      </c>
      <c r="H24" s="79">
        <v>1600</v>
      </c>
      <c r="I24" s="79">
        <v>0</v>
      </c>
      <c r="J24" s="79">
        <v>0</v>
      </c>
      <c r="K24" s="79">
        <v>128771</v>
      </c>
      <c r="L24" s="65">
        <v>850</v>
      </c>
      <c r="M24" s="65">
        <v>1800</v>
      </c>
      <c r="N24" s="79">
        <v>1800</v>
      </c>
      <c r="O24" s="79">
        <v>0</v>
      </c>
      <c r="P24" s="79">
        <v>0</v>
      </c>
      <c r="Q24" s="79" t="s">
        <v>85</v>
      </c>
      <c r="R24" s="79" t="s">
        <v>86</v>
      </c>
      <c r="S24" s="261" t="s">
        <v>87</v>
      </c>
    </row>
    <row r="25" ht="50" customHeight="1" spans="1:19">
      <c r="A25" s="79">
        <v>19</v>
      </c>
      <c r="B25" s="237" t="s">
        <v>88</v>
      </c>
      <c r="C25" s="79">
        <v>200000</v>
      </c>
      <c r="D25" s="79">
        <v>200000</v>
      </c>
      <c r="E25" s="79">
        <v>0</v>
      </c>
      <c r="F25" s="79">
        <v>0</v>
      </c>
      <c r="G25" s="79">
        <v>25000</v>
      </c>
      <c r="H25" s="79">
        <v>25000</v>
      </c>
      <c r="I25" s="79">
        <v>0</v>
      </c>
      <c r="J25" s="79">
        <v>0</v>
      </c>
      <c r="K25" s="79">
        <v>193683</v>
      </c>
      <c r="L25" s="65">
        <v>11900</v>
      </c>
      <c r="M25" s="65">
        <v>11900</v>
      </c>
      <c r="N25" s="79">
        <v>11900</v>
      </c>
      <c r="O25" s="79">
        <v>0</v>
      </c>
      <c r="P25" s="79">
        <v>0</v>
      </c>
      <c r="Q25" s="79" t="s">
        <v>30</v>
      </c>
      <c r="R25" s="79" t="s">
        <v>89</v>
      </c>
      <c r="S25" s="261" t="s">
        <v>90</v>
      </c>
    </row>
    <row r="26" ht="50" customHeight="1" spans="1:19">
      <c r="A26" s="79">
        <v>20</v>
      </c>
      <c r="B26" s="237" t="s">
        <v>91</v>
      </c>
      <c r="C26" s="238">
        <f>D26+E26+F26</f>
        <v>579063</v>
      </c>
      <c r="D26" s="79">
        <v>80543</v>
      </c>
      <c r="E26" s="79">
        <v>498520</v>
      </c>
      <c r="F26" s="79">
        <v>0</v>
      </c>
      <c r="G26" s="238">
        <f>H26+I26+J26</f>
        <v>124000</v>
      </c>
      <c r="H26" s="79">
        <v>34000</v>
      </c>
      <c r="I26" s="79">
        <v>90000</v>
      </c>
      <c r="J26" s="79">
        <v>0</v>
      </c>
      <c r="K26" s="79">
        <v>460000</v>
      </c>
      <c r="L26" s="65">
        <v>105000</v>
      </c>
      <c r="M26" s="65">
        <v>170600</v>
      </c>
      <c r="N26" s="79">
        <v>34600</v>
      </c>
      <c r="O26" s="79">
        <v>136000</v>
      </c>
      <c r="P26" s="79">
        <v>0</v>
      </c>
      <c r="Q26" s="79" t="s">
        <v>92</v>
      </c>
      <c r="R26" s="79" t="s">
        <v>93</v>
      </c>
      <c r="S26" s="261" t="s">
        <v>94</v>
      </c>
    </row>
    <row r="27" ht="50" customHeight="1" spans="1:19">
      <c r="A27" s="79">
        <v>21</v>
      </c>
      <c r="B27" s="237" t="s">
        <v>95</v>
      </c>
      <c r="C27" s="79">
        <v>292972</v>
      </c>
      <c r="D27" s="79">
        <v>64877</v>
      </c>
      <c r="E27" s="79">
        <v>228095</v>
      </c>
      <c r="F27" s="79">
        <v>0</v>
      </c>
      <c r="G27" s="238">
        <f>H27+I27+J27</f>
        <v>164000</v>
      </c>
      <c r="H27" s="79">
        <v>12000</v>
      </c>
      <c r="I27" s="79">
        <v>152000</v>
      </c>
      <c r="J27" s="79">
        <v>0</v>
      </c>
      <c r="K27" s="79">
        <v>0</v>
      </c>
      <c r="L27" s="65">
        <v>156500</v>
      </c>
      <c r="M27" s="65">
        <v>241777</v>
      </c>
      <c r="N27" s="79">
        <v>14147</v>
      </c>
      <c r="O27" s="79">
        <v>227630</v>
      </c>
      <c r="P27" s="79">
        <v>0</v>
      </c>
      <c r="Q27" s="79" t="s">
        <v>96</v>
      </c>
      <c r="R27" s="79" t="s">
        <v>97</v>
      </c>
      <c r="S27" s="261" t="s">
        <v>98</v>
      </c>
    </row>
    <row r="28" ht="50" customHeight="1" spans="1:19">
      <c r="A28" s="79">
        <v>22</v>
      </c>
      <c r="B28" s="237" t="s">
        <v>99</v>
      </c>
      <c r="C28" s="79">
        <v>392980</v>
      </c>
      <c r="D28" s="79">
        <v>80890</v>
      </c>
      <c r="E28" s="79">
        <v>312090</v>
      </c>
      <c r="F28" s="79">
        <v>0</v>
      </c>
      <c r="G28" s="238">
        <f>H28+I28+J28</f>
        <v>237000</v>
      </c>
      <c r="H28" s="79">
        <v>29000</v>
      </c>
      <c r="I28" s="79">
        <v>208000</v>
      </c>
      <c r="J28" s="79">
        <v>0</v>
      </c>
      <c r="K28" s="79">
        <v>0</v>
      </c>
      <c r="L28" s="65">
        <v>187000</v>
      </c>
      <c r="M28" s="65">
        <v>278000</v>
      </c>
      <c r="N28" s="79">
        <v>36000</v>
      </c>
      <c r="O28" s="79">
        <v>242000</v>
      </c>
      <c r="P28" s="79">
        <v>0</v>
      </c>
      <c r="Q28" s="79" t="s">
        <v>100</v>
      </c>
      <c r="R28" s="79" t="s">
        <v>101</v>
      </c>
      <c r="S28" s="261" t="s">
        <v>102</v>
      </c>
    </row>
    <row r="29" ht="50" customHeight="1" spans="1:19">
      <c r="A29" s="79">
        <v>23</v>
      </c>
      <c r="B29" s="237" t="s">
        <v>103</v>
      </c>
      <c r="C29" s="79">
        <v>739006</v>
      </c>
      <c r="D29" s="79">
        <v>144667</v>
      </c>
      <c r="E29" s="79">
        <v>594339</v>
      </c>
      <c r="F29" s="79">
        <v>0</v>
      </c>
      <c r="G29" s="238">
        <f>H29+I29+J29</f>
        <v>415000</v>
      </c>
      <c r="H29" s="79">
        <v>19000</v>
      </c>
      <c r="I29" s="79">
        <v>396000</v>
      </c>
      <c r="J29" s="79">
        <v>0</v>
      </c>
      <c r="K29" s="79">
        <v>0</v>
      </c>
      <c r="L29" s="65">
        <v>402400</v>
      </c>
      <c r="M29" s="65">
        <v>525000</v>
      </c>
      <c r="N29" s="79">
        <v>23400</v>
      </c>
      <c r="O29" s="79">
        <v>501600</v>
      </c>
      <c r="P29" s="79">
        <v>0</v>
      </c>
      <c r="Q29" s="79" t="s">
        <v>104</v>
      </c>
      <c r="R29" s="79" t="s">
        <v>105</v>
      </c>
      <c r="S29" s="261" t="s">
        <v>106</v>
      </c>
    </row>
    <row r="30" ht="50" customHeight="1" spans="1:19">
      <c r="A30" s="79">
        <v>24</v>
      </c>
      <c r="B30" s="237" t="s">
        <v>107</v>
      </c>
      <c r="C30" s="79">
        <v>829517</v>
      </c>
      <c r="D30" s="79">
        <v>234296</v>
      </c>
      <c r="E30" s="79">
        <v>595221</v>
      </c>
      <c r="F30" s="79">
        <v>0</v>
      </c>
      <c r="G30" s="238">
        <f>H30+I30+J30</f>
        <v>409000</v>
      </c>
      <c r="H30" s="79">
        <v>12000</v>
      </c>
      <c r="I30" s="79">
        <v>397000</v>
      </c>
      <c r="J30" s="79">
        <v>0</v>
      </c>
      <c r="K30" s="79">
        <v>0</v>
      </c>
      <c r="L30" s="65">
        <v>140000</v>
      </c>
      <c r="M30" s="65">
        <v>185000</v>
      </c>
      <c r="N30" s="79">
        <v>0</v>
      </c>
      <c r="O30" s="79">
        <v>185000</v>
      </c>
      <c r="P30" s="79">
        <v>0</v>
      </c>
      <c r="Q30" s="79" t="s">
        <v>108</v>
      </c>
      <c r="R30" s="79" t="s">
        <v>109</v>
      </c>
      <c r="S30" s="261" t="s">
        <v>110</v>
      </c>
    </row>
    <row r="31" ht="50" customHeight="1" spans="1:19">
      <c r="A31" s="79">
        <v>25</v>
      </c>
      <c r="B31" s="237" t="s">
        <v>111</v>
      </c>
      <c r="C31" s="79">
        <v>32000</v>
      </c>
      <c r="D31" s="79">
        <v>20000</v>
      </c>
      <c r="E31" s="79">
        <v>4000</v>
      </c>
      <c r="F31" s="79">
        <v>8000</v>
      </c>
      <c r="G31" s="79">
        <v>10000</v>
      </c>
      <c r="H31" s="79">
        <v>7333</v>
      </c>
      <c r="I31" s="79">
        <v>2667</v>
      </c>
      <c r="J31" s="79">
        <v>0</v>
      </c>
      <c r="K31" s="79">
        <v>0</v>
      </c>
      <c r="L31" s="65">
        <v>3234</v>
      </c>
      <c r="M31" s="65">
        <v>4681</v>
      </c>
      <c r="N31" s="79">
        <v>4527</v>
      </c>
      <c r="O31" s="79">
        <v>154</v>
      </c>
      <c r="P31" s="79">
        <v>0</v>
      </c>
      <c r="Q31" s="79" t="s">
        <v>112</v>
      </c>
      <c r="R31" s="79" t="s">
        <v>113</v>
      </c>
      <c r="S31" s="261" t="s">
        <v>114</v>
      </c>
    </row>
    <row r="32" ht="50" customHeight="1" spans="1:19">
      <c r="A32" s="79">
        <v>26</v>
      </c>
      <c r="B32" s="237" t="s">
        <v>115</v>
      </c>
      <c r="C32" s="79">
        <v>211240</v>
      </c>
      <c r="D32" s="79">
        <v>42248</v>
      </c>
      <c r="E32" s="79">
        <v>0</v>
      </c>
      <c r="F32" s="79">
        <v>168992</v>
      </c>
      <c r="G32" s="79">
        <v>35000</v>
      </c>
      <c r="H32" s="79">
        <v>7000</v>
      </c>
      <c r="I32" s="79">
        <v>0</v>
      </c>
      <c r="J32" s="79">
        <v>28000</v>
      </c>
      <c r="K32" s="79">
        <v>0</v>
      </c>
      <c r="L32" s="65">
        <v>15000</v>
      </c>
      <c r="M32" s="65">
        <v>30824</v>
      </c>
      <c r="N32" s="79">
        <v>9824</v>
      </c>
      <c r="O32" s="79">
        <v>0</v>
      </c>
      <c r="P32" s="79">
        <v>21000</v>
      </c>
      <c r="Q32" s="79" t="s">
        <v>116</v>
      </c>
      <c r="R32" s="79" t="s">
        <v>117</v>
      </c>
      <c r="S32" s="261" t="s">
        <v>118</v>
      </c>
    </row>
    <row r="33" ht="50" customHeight="1" spans="1:19">
      <c r="A33" s="79">
        <v>27</v>
      </c>
      <c r="B33" s="237" t="s">
        <v>119</v>
      </c>
      <c r="C33" s="79">
        <v>80000</v>
      </c>
      <c r="D33" s="238">
        <v>80000</v>
      </c>
      <c r="E33" s="79">
        <v>0</v>
      </c>
      <c r="F33" s="79">
        <v>0</v>
      </c>
      <c r="G33" s="238">
        <f>H33+I33+J33</f>
        <v>30000</v>
      </c>
      <c r="H33" s="79">
        <v>29500</v>
      </c>
      <c r="I33" s="79">
        <v>0</v>
      </c>
      <c r="J33" s="79">
        <v>500</v>
      </c>
      <c r="K33" s="79">
        <v>0</v>
      </c>
      <c r="L33" s="65">
        <v>28000</v>
      </c>
      <c r="M33" s="65">
        <v>24000</v>
      </c>
      <c r="N33" s="79">
        <v>23900</v>
      </c>
      <c r="O33" s="79">
        <v>0</v>
      </c>
      <c r="P33" s="79">
        <v>100</v>
      </c>
      <c r="Q33" s="79" t="s">
        <v>120</v>
      </c>
      <c r="R33" s="79" t="s">
        <v>121</v>
      </c>
      <c r="S33" s="261" t="s">
        <v>122</v>
      </c>
    </row>
    <row r="34" ht="50" customHeight="1" spans="1:19">
      <c r="A34" s="79">
        <v>28</v>
      </c>
      <c r="B34" s="237" t="s">
        <v>123</v>
      </c>
      <c r="C34" s="79">
        <v>90000</v>
      </c>
      <c r="D34" s="79">
        <v>45000</v>
      </c>
      <c r="E34" s="79">
        <v>0</v>
      </c>
      <c r="F34" s="79">
        <v>45000</v>
      </c>
      <c r="G34" s="238">
        <v>16000</v>
      </c>
      <c r="H34" s="79">
        <v>16000</v>
      </c>
      <c r="I34" s="79">
        <v>0</v>
      </c>
      <c r="J34" s="79">
        <v>0</v>
      </c>
      <c r="K34" s="79">
        <v>0</v>
      </c>
      <c r="L34" s="65">
        <v>7500</v>
      </c>
      <c r="M34" s="65">
        <v>17600</v>
      </c>
      <c r="N34" s="79">
        <v>17600</v>
      </c>
      <c r="O34" s="79">
        <v>0</v>
      </c>
      <c r="P34" s="79">
        <v>0</v>
      </c>
      <c r="Q34" s="79" t="s">
        <v>124</v>
      </c>
      <c r="R34" s="79" t="s">
        <v>125</v>
      </c>
      <c r="S34" s="261" t="s">
        <v>126</v>
      </c>
    </row>
    <row r="35" ht="50" customHeight="1" spans="1:19">
      <c r="A35" s="79">
        <v>29</v>
      </c>
      <c r="B35" s="237" t="s">
        <v>127</v>
      </c>
      <c r="C35" s="79">
        <v>6800</v>
      </c>
      <c r="D35" s="79">
        <v>600</v>
      </c>
      <c r="E35" s="79">
        <v>0</v>
      </c>
      <c r="F35" s="79">
        <v>6200</v>
      </c>
      <c r="G35" s="79">
        <v>3000</v>
      </c>
      <c r="H35" s="79">
        <v>400</v>
      </c>
      <c r="I35" s="79">
        <v>0</v>
      </c>
      <c r="J35" s="79">
        <v>2600</v>
      </c>
      <c r="K35" s="79">
        <v>0</v>
      </c>
      <c r="L35" s="65">
        <v>2100</v>
      </c>
      <c r="M35" s="65">
        <v>2100</v>
      </c>
      <c r="N35" s="79">
        <v>0</v>
      </c>
      <c r="O35" s="79">
        <v>0</v>
      </c>
      <c r="P35" s="79">
        <v>2100</v>
      </c>
      <c r="Q35" s="79" t="s">
        <v>30</v>
      </c>
      <c r="R35" s="79" t="s">
        <v>128</v>
      </c>
      <c r="S35" s="261" t="s">
        <v>129</v>
      </c>
    </row>
    <row r="36" ht="50" customHeight="1" spans="1:19">
      <c r="A36" s="79">
        <v>30</v>
      </c>
      <c r="B36" s="237" t="s">
        <v>130</v>
      </c>
      <c r="C36" s="238">
        <f>D36+E36+F36</f>
        <v>81513</v>
      </c>
      <c r="D36" s="79">
        <v>72000</v>
      </c>
      <c r="E36" s="79">
        <v>9513</v>
      </c>
      <c r="F36" s="79">
        <v>0</v>
      </c>
      <c r="G36" s="238">
        <f>H36+I36+J36</f>
        <v>48000</v>
      </c>
      <c r="H36" s="79">
        <v>42000</v>
      </c>
      <c r="I36" s="79">
        <v>6000</v>
      </c>
      <c r="J36" s="79">
        <v>0</v>
      </c>
      <c r="K36" s="79">
        <v>0</v>
      </c>
      <c r="L36" s="65">
        <v>24500</v>
      </c>
      <c r="M36" s="65">
        <v>48913</v>
      </c>
      <c r="N36" s="79">
        <v>39400</v>
      </c>
      <c r="O36" s="79">
        <v>9513</v>
      </c>
      <c r="P36" s="79">
        <v>0</v>
      </c>
      <c r="Q36" s="79" t="s">
        <v>131</v>
      </c>
      <c r="R36" s="79" t="s">
        <v>132</v>
      </c>
      <c r="S36" s="261" t="s">
        <v>133</v>
      </c>
    </row>
    <row r="37" ht="50" customHeight="1" spans="1:19">
      <c r="A37" s="79">
        <v>31</v>
      </c>
      <c r="B37" s="237" t="s">
        <v>134</v>
      </c>
      <c r="C37" s="79">
        <v>22000</v>
      </c>
      <c r="D37" s="79">
        <v>22000</v>
      </c>
      <c r="E37" s="79">
        <v>0</v>
      </c>
      <c r="F37" s="79">
        <v>0</v>
      </c>
      <c r="G37" s="79">
        <v>14700</v>
      </c>
      <c r="H37" s="79">
        <v>14700</v>
      </c>
      <c r="I37" s="79">
        <v>0</v>
      </c>
      <c r="J37" s="79">
        <v>0</v>
      </c>
      <c r="K37" s="79">
        <v>0</v>
      </c>
      <c r="L37" s="65">
        <v>12200</v>
      </c>
      <c r="M37" s="65">
        <v>19850</v>
      </c>
      <c r="N37" s="79">
        <v>19850</v>
      </c>
      <c r="O37" s="79">
        <v>0</v>
      </c>
      <c r="P37" s="79">
        <v>0</v>
      </c>
      <c r="Q37" s="79" t="s">
        <v>135</v>
      </c>
      <c r="R37" s="79" t="s">
        <v>136</v>
      </c>
      <c r="S37" s="261" t="s">
        <v>137</v>
      </c>
    </row>
    <row r="38" ht="50" customHeight="1" spans="1:19">
      <c r="A38" s="79">
        <v>32</v>
      </c>
      <c r="B38" s="237" t="s">
        <v>138</v>
      </c>
      <c r="C38" s="79">
        <v>17000</v>
      </c>
      <c r="D38" s="79">
        <v>2000</v>
      </c>
      <c r="E38" s="79">
        <v>0</v>
      </c>
      <c r="F38" s="79">
        <v>15000</v>
      </c>
      <c r="G38" s="79">
        <v>3500</v>
      </c>
      <c r="H38" s="79">
        <v>500</v>
      </c>
      <c r="I38" s="79">
        <v>0</v>
      </c>
      <c r="J38" s="79">
        <v>3000</v>
      </c>
      <c r="K38" s="79">
        <v>0</v>
      </c>
      <c r="L38" s="65">
        <v>3500</v>
      </c>
      <c r="M38" s="65">
        <v>4600</v>
      </c>
      <c r="N38" s="79">
        <v>700</v>
      </c>
      <c r="O38" s="79">
        <v>0</v>
      </c>
      <c r="P38" s="79">
        <v>3900</v>
      </c>
      <c r="Q38" s="79" t="s">
        <v>139</v>
      </c>
      <c r="R38" s="79" t="s">
        <v>139</v>
      </c>
      <c r="S38" s="261" t="s">
        <v>140</v>
      </c>
    </row>
    <row r="39" ht="50" customHeight="1" spans="1:19">
      <c r="A39" s="79">
        <v>33</v>
      </c>
      <c r="B39" s="237" t="s">
        <v>141</v>
      </c>
      <c r="C39" s="79">
        <v>37150</v>
      </c>
      <c r="D39" s="79">
        <v>33064</v>
      </c>
      <c r="E39" s="79">
        <v>2339</v>
      </c>
      <c r="F39" s="79">
        <v>1747</v>
      </c>
      <c r="G39" s="79">
        <v>8300</v>
      </c>
      <c r="H39" s="79">
        <v>6740</v>
      </c>
      <c r="I39" s="79">
        <v>1560</v>
      </c>
      <c r="J39" s="79">
        <v>0</v>
      </c>
      <c r="K39" s="79">
        <v>0</v>
      </c>
      <c r="L39" s="65">
        <v>5220</v>
      </c>
      <c r="M39" s="65">
        <v>7724</v>
      </c>
      <c r="N39" s="79">
        <v>5385</v>
      </c>
      <c r="O39" s="79">
        <v>2339</v>
      </c>
      <c r="P39" s="79">
        <v>0</v>
      </c>
      <c r="Q39" s="79" t="s">
        <v>142</v>
      </c>
      <c r="R39" s="79" t="s">
        <v>143</v>
      </c>
      <c r="S39" s="261" t="s">
        <v>144</v>
      </c>
    </row>
    <row r="40" ht="50" customHeight="1" spans="1:19">
      <c r="A40" s="79">
        <v>34</v>
      </c>
      <c r="B40" s="237" t="s">
        <v>145</v>
      </c>
      <c r="C40" s="79">
        <v>20000</v>
      </c>
      <c r="D40" s="79">
        <v>12300</v>
      </c>
      <c r="E40" s="79">
        <v>7700</v>
      </c>
      <c r="F40" s="79">
        <v>0</v>
      </c>
      <c r="G40" s="238">
        <f>H40+I40+J40</f>
        <v>8433</v>
      </c>
      <c r="H40" s="79">
        <v>3300</v>
      </c>
      <c r="I40" s="79">
        <v>5133</v>
      </c>
      <c r="J40" s="79">
        <v>0</v>
      </c>
      <c r="K40" s="79">
        <v>0</v>
      </c>
      <c r="L40" s="65">
        <v>5170</v>
      </c>
      <c r="M40" s="65">
        <v>8200</v>
      </c>
      <c r="N40" s="79">
        <v>2090</v>
      </c>
      <c r="O40" s="79">
        <v>6100</v>
      </c>
      <c r="P40" s="79">
        <v>10</v>
      </c>
      <c r="Q40" s="79" t="s">
        <v>146</v>
      </c>
      <c r="R40" s="79" t="s">
        <v>147</v>
      </c>
      <c r="S40" s="261" t="s">
        <v>148</v>
      </c>
    </row>
    <row r="41" ht="50" customHeight="1" spans="1:19">
      <c r="A41" s="79">
        <v>35</v>
      </c>
      <c r="B41" s="237" t="s">
        <v>149</v>
      </c>
      <c r="C41" s="79">
        <v>20000</v>
      </c>
      <c r="D41" s="79">
        <v>4000</v>
      </c>
      <c r="E41" s="79">
        <v>0</v>
      </c>
      <c r="F41" s="79">
        <v>16000</v>
      </c>
      <c r="G41" s="79">
        <v>12700</v>
      </c>
      <c r="H41" s="79">
        <v>2700</v>
      </c>
      <c r="I41" s="79">
        <v>0</v>
      </c>
      <c r="J41" s="79">
        <v>10000</v>
      </c>
      <c r="K41" s="79">
        <v>0</v>
      </c>
      <c r="L41" s="255">
        <v>6550</v>
      </c>
      <c r="M41" s="255">
        <v>18220</v>
      </c>
      <c r="N41" s="255">
        <v>4643</v>
      </c>
      <c r="O41" s="255">
        <v>5820</v>
      </c>
      <c r="P41" s="255">
        <v>7757</v>
      </c>
      <c r="Q41" s="260">
        <v>2.7817</v>
      </c>
      <c r="R41" s="260">
        <v>1.4346</v>
      </c>
      <c r="S41" s="259" t="s">
        <v>150</v>
      </c>
    </row>
    <row r="42" ht="50" customHeight="1" spans="1:19">
      <c r="A42" s="79">
        <v>36</v>
      </c>
      <c r="B42" s="237" t="s">
        <v>151</v>
      </c>
      <c r="C42" s="79">
        <v>58462</v>
      </c>
      <c r="D42" s="79">
        <v>54049</v>
      </c>
      <c r="E42" s="79">
        <v>4413</v>
      </c>
      <c r="F42" s="79">
        <v>0</v>
      </c>
      <c r="G42" s="238">
        <v>1000</v>
      </c>
      <c r="H42" s="79">
        <v>1000</v>
      </c>
      <c r="I42" s="79">
        <v>0</v>
      </c>
      <c r="J42" s="79">
        <v>0</v>
      </c>
      <c r="K42" s="79">
        <v>0</v>
      </c>
      <c r="L42" s="65">
        <v>0</v>
      </c>
      <c r="M42" s="65">
        <v>800</v>
      </c>
      <c r="N42" s="79">
        <v>800</v>
      </c>
      <c r="O42" s="79">
        <v>0</v>
      </c>
      <c r="P42" s="79">
        <v>0</v>
      </c>
      <c r="Q42" s="79" t="s">
        <v>152</v>
      </c>
      <c r="R42" s="79" t="s">
        <v>121</v>
      </c>
      <c r="S42" s="261" t="s">
        <v>153</v>
      </c>
    </row>
    <row r="43" ht="50" customHeight="1" spans="1:19">
      <c r="A43" s="79">
        <v>37</v>
      </c>
      <c r="B43" s="237" t="s">
        <v>154</v>
      </c>
      <c r="C43" s="79">
        <v>22000</v>
      </c>
      <c r="D43" s="79">
        <v>14500</v>
      </c>
      <c r="E43" s="79">
        <v>7500</v>
      </c>
      <c r="F43" s="79">
        <v>0</v>
      </c>
      <c r="G43" s="79">
        <v>500</v>
      </c>
      <c r="H43" s="79">
        <v>500</v>
      </c>
      <c r="I43" s="79">
        <v>0</v>
      </c>
      <c r="J43" s="79">
        <v>0</v>
      </c>
      <c r="K43" s="79">
        <v>0</v>
      </c>
      <c r="L43" s="65">
        <v>205</v>
      </c>
      <c r="M43" s="65">
        <v>265</v>
      </c>
      <c r="N43" s="79">
        <v>265</v>
      </c>
      <c r="O43" s="79">
        <v>0</v>
      </c>
      <c r="P43" s="79">
        <v>0</v>
      </c>
      <c r="Q43" s="79" t="s">
        <v>155</v>
      </c>
      <c r="R43" s="79" t="s">
        <v>156</v>
      </c>
      <c r="S43" s="261" t="s">
        <v>157</v>
      </c>
    </row>
    <row r="44" ht="50" customHeight="1" spans="1:19">
      <c r="A44" s="79">
        <v>38</v>
      </c>
      <c r="B44" s="237" t="s">
        <v>158</v>
      </c>
      <c r="C44" s="79">
        <v>10000</v>
      </c>
      <c r="D44" s="79">
        <v>6000</v>
      </c>
      <c r="E44" s="79">
        <v>0</v>
      </c>
      <c r="F44" s="79">
        <v>4000</v>
      </c>
      <c r="G44" s="79">
        <v>6000</v>
      </c>
      <c r="H44" s="79">
        <v>4000</v>
      </c>
      <c r="I44" s="79">
        <v>0</v>
      </c>
      <c r="J44" s="79">
        <v>2000</v>
      </c>
      <c r="K44" s="79">
        <v>0</v>
      </c>
      <c r="L44" s="65">
        <v>6000</v>
      </c>
      <c r="M44" s="65">
        <v>7500</v>
      </c>
      <c r="N44" s="79">
        <v>5000</v>
      </c>
      <c r="O44" s="79">
        <v>0</v>
      </c>
      <c r="P44" s="79">
        <v>2500</v>
      </c>
      <c r="Q44" s="79" t="s">
        <v>159</v>
      </c>
      <c r="R44" s="79" t="s">
        <v>159</v>
      </c>
      <c r="S44" s="261" t="s">
        <v>160</v>
      </c>
    </row>
    <row r="45" ht="50" customHeight="1" spans="1:19">
      <c r="A45" s="79">
        <v>39</v>
      </c>
      <c r="B45" s="239" t="s">
        <v>161</v>
      </c>
      <c r="C45" s="79">
        <v>484668</v>
      </c>
      <c r="D45" s="79">
        <v>376048</v>
      </c>
      <c r="E45" s="79">
        <v>108620</v>
      </c>
      <c r="F45" s="79">
        <v>0</v>
      </c>
      <c r="G45" s="79">
        <v>100000</v>
      </c>
      <c r="H45" s="79">
        <v>80000</v>
      </c>
      <c r="I45" s="79">
        <v>20000</v>
      </c>
      <c r="J45" s="79">
        <v>0</v>
      </c>
      <c r="K45" s="79">
        <v>0</v>
      </c>
      <c r="L45" s="65">
        <v>0</v>
      </c>
      <c r="M45" s="65">
        <v>0</v>
      </c>
      <c r="N45" s="79">
        <v>0</v>
      </c>
      <c r="O45" s="79">
        <v>0</v>
      </c>
      <c r="P45" s="79">
        <v>0</v>
      </c>
      <c r="Q45" s="79" t="s">
        <v>152</v>
      </c>
      <c r="R45" s="79" t="s">
        <v>152</v>
      </c>
      <c r="S45" s="261" t="s">
        <v>162</v>
      </c>
    </row>
    <row r="46" customFormat="1" ht="50" customHeight="1" spans="1:19">
      <c r="A46" s="79">
        <v>40</v>
      </c>
      <c r="B46" s="241" t="s">
        <v>163</v>
      </c>
      <c r="C46" s="79">
        <v>704000</v>
      </c>
      <c r="D46" s="79">
        <v>362600</v>
      </c>
      <c r="E46" s="79">
        <v>341400</v>
      </c>
      <c r="F46" s="79">
        <v>0</v>
      </c>
      <c r="G46" s="79">
        <v>115300</v>
      </c>
      <c r="H46" s="79">
        <v>2000</v>
      </c>
      <c r="I46" s="79">
        <v>113300</v>
      </c>
      <c r="J46" s="79">
        <v>0</v>
      </c>
      <c r="K46" s="79">
        <v>0</v>
      </c>
      <c r="L46" s="65">
        <v>83100</v>
      </c>
      <c r="M46" s="65">
        <v>160000</v>
      </c>
      <c r="N46" s="79">
        <v>500</v>
      </c>
      <c r="O46" s="79">
        <v>159500</v>
      </c>
      <c r="P46" s="79">
        <v>0</v>
      </c>
      <c r="Q46" s="79" t="s">
        <v>164</v>
      </c>
      <c r="R46" s="79" t="s">
        <v>165</v>
      </c>
      <c r="S46" s="261" t="s">
        <v>166</v>
      </c>
    </row>
    <row r="47" customFormat="1" ht="50" customHeight="1" spans="1:19">
      <c r="A47" s="79">
        <v>41</v>
      </c>
      <c r="B47" s="242" t="s">
        <v>167</v>
      </c>
      <c r="C47" s="79">
        <f>D47+E47+F47</f>
        <v>115400</v>
      </c>
      <c r="D47" s="79">
        <v>35400</v>
      </c>
      <c r="E47" s="79">
        <v>80000</v>
      </c>
      <c r="F47" s="79">
        <v>0</v>
      </c>
      <c r="G47" s="79">
        <f>H47+I47+J47</f>
        <v>50300</v>
      </c>
      <c r="H47" s="79">
        <v>300</v>
      </c>
      <c r="I47" s="79">
        <v>50000</v>
      </c>
      <c r="J47" s="79">
        <v>0</v>
      </c>
      <c r="K47" s="79">
        <v>0</v>
      </c>
      <c r="L47" s="65">
        <v>0</v>
      </c>
      <c r="M47" s="65">
        <v>0</v>
      </c>
      <c r="N47" s="79">
        <v>0</v>
      </c>
      <c r="O47" s="79">
        <v>0</v>
      </c>
      <c r="P47" s="79">
        <v>0</v>
      </c>
      <c r="Q47" s="79" t="s">
        <v>152</v>
      </c>
      <c r="R47" s="79" t="s">
        <v>152</v>
      </c>
      <c r="S47" s="261" t="s">
        <v>168</v>
      </c>
    </row>
    <row r="48" customFormat="1" ht="50" customHeight="1" spans="1:19">
      <c r="A48" s="79">
        <v>42</v>
      </c>
      <c r="B48" s="242" t="s">
        <v>169</v>
      </c>
      <c r="C48" s="79">
        <f>D48+E48+F48</f>
        <v>27848</v>
      </c>
      <c r="D48" s="79">
        <v>17748</v>
      </c>
      <c r="E48" s="79">
        <v>10100</v>
      </c>
      <c r="F48" s="79">
        <v>0</v>
      </c>
      <c r="G48" s="79">
        <f>H48+I48+J48</f>
        <v>10300</v>
      </c>
      <c r="H48" s="79">
        <v>3500</v>
      </c>
      <c r="I48" s="79">
        <v>6800</v>
      </c>
      <c r="J48" s="79">
        <v>0</v>
      </c>
      <c r="K48" s="79">
        <v>0</v>
      </c>
      <c r="L48" s="65">
        <v>8090</v>
      </c>
      <c r="M48" s="65">
        <v>8090</v>
      </c>
      <c r="N48" s="79">
        <v>1290</v>
      </c>
      <c r="O48" s="79">
        <v>6800</v>
      </c>
      <c r="P48" s="79">
        <v>0</v>
      </c>
      <c r="Q48" s="79" t="s">
        <v>30</v>
      </c>
      <c r="R48" s="79" t="s">
        <v>170</v>
      </c>
      <c r="S48" s="261" t="s">
        <v>171</v>
      </c>
    </row>
    <row r="49" customFormat="1" ht="50" customHeight="1" spans="1:19">
      <c r="A49" s="79">
        <v>43</v>
      </c>
      <c r="B49" s="242" t="s">
        <v>172</v>
      </c>
      <c r="C49" s="79">
        <f>D49+E49+F49</f>
        <v>196974</v>
      </c>
      <c r="D49" s="79">
        <v>45273</v>
      </c>
      <c r="E49" s="79">
        <v>151701</v>
      </c>
      <c r="F49" s="79">
        <v>0</v>
      </c>
      <c r="G49" s="79">
        <f>H49+I49+J49</f>
        <v>106000</v>
      </c>
      <c r="H49" s="79">
        <v>6000</v>
      </c>
      <c r="I49" s="79">
        <v>100000</v>
      </c>
      <c r="J49" s="79">
        <v>0</v>
      </c>
      <c r="K49" s="79">
        <v>0</v>
      </c>
      <c r="L49" s="65">
        <v>51000</v>
      </c>
      <c r="M49" s="65">
        <v>85000</v>
      </c>
      <c r="N49" s="79">
        <v>6000</v>
      </c>
      <c r="O49" s="79">
        <v>79000</v>
      </c>
      <c r="P49" s="79">
        <v>0</v>
      </c>
      <c r="Q49" s="79" t="s">
        <v>173</v>
      </c>
      <c r="R49" s="79" t="s">
        <v>174</v>
      </c>
      <c r="S49" s="261" t="s">
        <v>175</v>
      </c>
    </row>
    <row r="50" s="217" customFormat="1" ht="50" customHeight="1" spans="1:19">
      <c r="A50" s="243" t="s">
        <v>176</v>
      </c>
      <c r="B50" s="244" t="s">
        <v>177</v>
      </c>
      <c r="C50" s="243">
        <f>SUM(C51:C89)</f>
        <v>11676449</v>
      </c>
      <c r="D50" s="243">
        <f t="shared" ref="D50:S50" si="2">SUM(D51:D89)</f>
        <v>9600403</v>
      </c>
      <c r="E50" s="243">
        <f t="shared" si="2"/>
        <v>1965635</v>
      </c>
      <c r="F50" s="243">
        <f t="shared" si="2"/>
        <v>110411</v>
      </c>
      <c r="G50" s="243">
        <f t="shared" si="2"/>
        <v>1638986</v>
      </c>
      <c r="H50" s="243">
        <f t="shared" si="2"/>
        <v>1206932</v>
      </c>
      <c r="I50" s="243">
        <f t="shared" si="2"/>
        <v>367019</v>
      </c>
      <c r="J50" s="243">
        <f t="shared" si="2"/>
        <v>65035</v>
      </c>
      <c r="K50" s="243">
        <f t="shared" si="2"/>
        <v>4655911</v>
      </c>
      <c r="L50" s="248">
        <f t="shared" si="2"/>
        <v>812935</v>
      </c>
      <c r="M50" s="256">
        <f t="shared" si="2"/>
        <v>922172</v>
      </c>
      <c r="N50" s="243">
        <f t="shared" si="2"/>
        <v>757948</v>
      </c>
      <c r="O50" s="243">
        <f t="shared" si="2"/>
        <v>131844</v>
      </c>
      <c r="P50" s="243">
        <f t="shared" si="2"/>
        <v>32380</v>
      </c>
      <c r="Q50" s="262">
        <f>M50/L50</f>
        <v>1.13437359690504</v>
      </c>
      <c r="R50" s="262">
        <f>M50/G50</f>
        <v>0.562647881067929</v>
      </c>
      <c r="S50" s="263"/>
    </row>
    <row r="51" ht="50" customHeight="1" spans="1:19">
      <c r="A51" s="79">
        <v>1</v>
      </c>
      <c r="B51" s="237" t="s">
        <v>178</v>
      </c>
      <c r="C51" s="79">
        <v>6821</v>
      </c>
      <c r="D51" s="79">
        <v>6821</v>
      </c>
      <c r="E51" s="79">
        <v>0</v>
      </c>
      <c r="F51" s="79">
        <v>0</v>
      </c>
      <c r="G51" s="79">
        <v>2000</v>
      </c>
      <c r="H51" s="79">
        <v>2000</v>
      </c>
      <c r="I51" s="79">
        <v>0</v>
      </c>
      <c r="J51" s="79">
        <v>0</v>
      </c>
      <c r="K51" s="79">
        <v>2778</v>
      </c>
      <c r="L51" s="65">
        <v>1100</v>
      </c>
      <c r="M51" s="65">
        <v>1262</v>
      </c>
      <c r="N51" s="79">
        <v>1262</v>
      </c>
      <c r="O51" s="79">
        <v>0</v>
      </c>
      <c r="P51" s="79">
        <v>0</v>
      </c>
      <c r="Q51" s="79" t="s">
        <v>179</v>
      </c>
      <c r="R51" s="79" t="s">
        <v>180</v>
      </c>
      <c r="S51" s="261" t="s">
        <v>181</v>
      </c>
    </row>
    <row r="52" ht="50" customHeight="1" spans="1:19">
      <c r="A52" s="79">
        <v>2</v>
      </c>
      <c r="B52" s="237" t="s">
        <v>182</v>
      </c>
      <c r="C52" s="79">
        <v>62375</v>
      </c>
      <c r="D52" s="79">
        <v>49492</v>
      </c>
      <c r="E52" s="79">
        <v>12883</v>
      </c>
      <c r="F52" s="79">
        <v>0</v>
      </c>
      <c r="G52" s="79">
        <v>12000</v>
      </c>
      <c r="H52" s="79">
        <v>12000</v>
      </c>
      <c r="I52" s="79">
        <v>0</v>
      </c>
      <c r="J52" s="79">
        <v>0</v>
      </c>
      <c r="K52" s="79">
        <v>19215</v>
      </c>
      <c r="L52" s="65">
        <v>8500</v>
      </c>
      <c r="M52" s="65">
        <v>10234</v>
      </c>
      <c r="N52" s="79">
        <v>10234</v>
      </c>
      <c r="O52" s="79">
        <v>0</v>
      </c>
      <c r="P52" s="79">
        <v>0</v>
      </c>
      <c r="Q52" s="79" t="s">
        <v>183</v>
      </c>
      <c r="R52" s="79" t="s">
        <v>184</v>
      </c>
      <c r="S52" s="264" t="s">
        <v>185</v>
      </c>
    </row>
    <row r="53" ht="50" customHeight="1" spans="1:19">
      <c r="A53" s="79">
        <v>3</v>
      </c>
      <c r="B53" s="237" t="s">
        <v>186</v>
      </c>
      <c r="C53" s="79">
        <v>110100</v>
      </c>
      <c r="D53" s="79">
        <v>110100</v>
      </c>
      <c r="E53" s="79">
        <v>0</v>
      </c>
      <c r="F53" s="79">
        <v>0</v>
      </c>
      <c r="G53" s="79">
        <v>12000</v>
      </c>
      <c r="H53" s="79">
        <v>12000</v>
      </c>
      <c r="I53" s="79">
        <v>0</v>
      </c>
      <c r="J53" s="79">
        <v>0</v>
      </c>
      <c r="K53" s="79">
        <v>51402</v>
      </c>
      <c r="L53" s="65">
        <v>7000</v>
      </c>
      <c r="M53" s="65">
        <v>7723</v>
      </c>
      <c r="N53" s="79">
        <v>7723</v>
      </c>
      <c r="O53" s="79">
        <v>0</v>
      </c>
      <c r="P53" s="79">
        <v>0</v>
      </c>
      <c r="Q53" s="79" t="s">
        <v>187</v>
      </c>
      <c r="R53" s="79" t="s">
        <v>188</v>
      </c>
      <c r="S53" s="261" t="s">
        <v>189</v>
      </c>
    </row>
    <row r="54" ht="50" customHeight="1" spans="1:19">
      <c r="A54" s="79">
        <v>4</v>
      </c>
      <c r="B54" s="237" t="s">
        <v>190</v>
      </c>
      <c r="C54" s="79">
        <v>1875</v>
      </c>
      <c r="D54" s="79">
        <v>1875</v>
      </c>
      <c r="E54" s="79">
        <v>0</v>
      </c>
      <c r="F54" s="79">
        <v>0</v>
      </c>
      <c r="G54" s="79">
        <v>1370</v>
      </c>
      <c r="H54" s="79">
        <v>1370</v>
      </c>
      <c r="I54" s="79">
        <v>0</v>
      </c>
      <c r="J54" s="79">
        <v>0</v>
      </c>
      <c r="K54" s="79">
        <v>0</v>
      </c>
      <c r="L54" s="65">
        <v>970</v>
      </c>
      <c r="M54" s="65">
        <v>975</v>
      </c>
      <c r="N54" s="79">
        <v>975</v>
      </c>
      <c r="O54" s="79">
        <v>0</v>
      </c>
      <c r="P54" s="79">
        <v>0</v>
      </c>
      <c r="Q54" s="79" t="s">
        <v>191</v>
      </c>
      <c r="R54" s="79" t="s">
        <v>192</v>
      </c>
      <c r="S54" s="261" t="s">
        <v>193</v>
      </c>
    </row>
    <row r="55" ht="50" customHeight="1" spans="1:19">
      <c r="A55" s="79">
        <v>5</v>
      </c>
      <c r="B55" s="237" t="s">
        <v>194</v>
      </c>
      <c r="C55" s="79">
        <v>4052</v>
      </c>
      <c r="D55" s="79">
        <v>1886</v>
      </c>
      <c r="E55" s="79">
        <v>2166</v>
      </c>
      <c r="F55" s="79">
        <v>0</v>
      </c>
      <c r="G55" s="79">
        <v>1350</v>
      </c>
      <c r="H55" s="79">
        <v>1350</v>
      </c>
      <c r="I55" s="79">
        <v>0</v>
      </c>
      <c r="J55" s="79">
        <v>0</v>
      </c>
      <c r="K55" s="79">
        <v>0</v>
      </c>
      <c r="L55" s="65">
        <v>1050</v>
      </c>
      <c r="M55" s="65">
        <v>1132</v>
      </c>
      <c r="N55" s="79">
        <v>1132</v>
      </c>
      <c r="O55" s="79">
        <v>0</v>
      </c>
      <c r="P55" s="79">
        <v>0</v>
      </c>
      <c r="Q55" s="79" t="s">
        <v>195</v>
      </c>
      <c r="R55" s="79" t="s">
        <v>196</v>
      </c>
      <c r="S55" s="261" t="s">
        <v>197</v>
      </c>
    </row>
    <row r="56" ht="50" customHeight="1" spans="1:19">
      <c r="A56" s="79">
        <v>6</v>
      </c>
      <c r="B56" s="237" t="s">
        <v>198</v>
      </c>
      <c r="C56" s="79">
        <v>61332</v>
      </c>
      <c r="D56" s="79">
        <v>55000</v>
      </c>
      <c r="E56" s="79">
        <v>6332</v>
      </c>
      <c r="F56" s="79">
        <v>0</v>
      </c>
      <c r="G56" s="79">
        <v>1500</v>
      </c>
      <c r="H56" s="79">
        <v>1500</v>
      </c>
      <c r="I56" s="79">
        <v>0</v>
      </c>
      <c r="J56" s="79">
        <v>0</v>
      </c>
      <c r="K56" s="79">
        <v>46237</v>
      </c>
      <c r="L56" s="255">
        <v>1500</v>
      </c>
      <c r="M56" s="255">
        <v>2160</v>
      </c>
      <c r="N56" s="255">
        <v>2160</v>
      </c>
      <c r="O56" s="255">
        <v>0</v>
      </c>
      <c r="P56" s="255">
        <v>0</v>
      </c>
      <c r="Q56" s="260">
        <v>1.44</v>
      </c>
      <c r="R56" s="260">
        <v>1.44</v>
      </c>
      <c r="S56" s="259" t="s">
        <v>199</v>
      </c>
    </row>
    <row r="57" ht="50" customHeight="1" spans="1:19">
      <c r="A57" s="79">
        <v>7</v>
      </c>
      <c r="B57" s="245" t="s">
        <v>200</v>
      </c>
      <c r="C57" s="79">
        <f>D57+E57+F57</f>
        <v>103624</v>
      </c>
      <c r="D57" s="79">
        <v>67916</v>
      </c>
      <c r="E57" s="79">
        <v>32000</v>
      </c>
      <c r="F57" s="79">
        <v>3708</v>
      </c>
      <c r="G57" s="79">
        <v>50</v>
      </c>
      <c r="H57" s="79">
        <v>50</v>
      </c>
      <c r="I57" s="79">
        <v>0</v>
      </c>
      <c r="J57" s="79">
        <v>0</v>
      </c>
      <c r="K57" s="79">
        <v>0</v>
      </c>
      <c r="L57" s="65">
        <v>0</v>
      </c>
      <c r="M57" s="65">
        <v>0</v>
      </c>
      <c r="N57" s="79">
        <v>0</v>
      </c>
      <c r="O57" s="79">
        <v>0</v>
      </c>
      <c r="P57" s="79">
        <v>0</v>
      </c>
      <c r="Q57" s="79" t="s">
        <v>152</v>
      </c>
      <c r="R57" s="79" t="s">
        <v>152</v>
      </c>
      <c r="S57" s="261" t="s">
        <v>201</v>
      </c>
    </row>
    <row r="58" ht="50" customHeight="1" spans="1:19">
      <c r="A58" s="79">
        <v>8</v>
      </c>
      <c r="B58" s="237" t="s">
        <v>202</v>
      </c>
      <c r="C58" s="79">
        <v>59280</v>
      </c>
      <c r="D58" s="79">
        <v>59280</v>
      </c>
      <c r="E58" s="79">
        <v>0</v>
      </c>
      <c r="F58" s="79">
        <v>0</v>
      </c>
      <c r="G58" s="79">
        <v>10000</v>
      </c>
      <c r="H58" s="79">
        <v>10000</v>
      </c>
      <c r="I58" s="79">
        <v>0</v>
      </c>
      <c r="J58" s="79">
        <v>0</v>
      </c>
      <c r="K58" s="79">
        <v>11765</v>
      </c>
      <c r="L58" s="65">
        <v>5000</v>
      </c>
      <c r="M58" s="65">
        <v>5360</v>
      </c>
      <c r="N58" s="79">
        <v>5360</v>
      </c>
      <c r="O58" s="79">
        <v>0</v>
      </c>
      <c r="P58" s="79">
        <v>0</v>
      </c>
      <c r="Q58" s="79" t="s">
        <v>203</v>
      </c>
      <c r="R58" s="79" t="s">
        <v>204</v>
      </c>
      <c r="S58" s="261" t="s">
        <v>205</v>
      </c>
    </row>
    <row r="59" ht="50" customHeight="1" spans="1:19">
      <c r="A59" s="79">
        <v>9</v>
      </c>
      <c r="B59" s="237" t="s">
        <v>206</v>
      </c>
      <c r="C59" s="79">
        <v>59976</v>
      </c>
      <c r="D59" s="79">
        <v>58896</v>
      </c>
      <c r="E59" s="79">
        <v>1080</v>
      </c>
      <c r="F59" s="79">
        <v>0</v>
      </c>
      <c r="G59" s="79">
        <v>12000</v>
      </c>
      <c r="H59" s="79">
        <v>12000</v>
      </c>
      <c r="I59" s="79">
        <v>0</v>
      </c>
      <c r="J59" s="79">
        <v>0</v>
      </c>
      <c r="K59" s="79">
        <v>15000</v>
      </c>
      <c r="L59" s="65">
        <v>6400</v>
      </c>
      <c r="M59" s="65">
        <v>6400</v>
      </c>
      <c r="N59" s="79">
        <v>6400</v>
      </c>
      <c r="O59" s="79">
        <v>0</v>
      </c>
      <c r="P59" s="79">
        <v>0</v>
      </c>
      <c r="Q59" s="79" t="s">
        <v>30</v>
      </c>
      <c r="R59" s="79" t="s">
        <v>207</v>
      </c>
      <c r="S59" s="261" t="s">
        <v>208</v>
      </c>
    </row>
    <row r="60" ht="50" customHeight="1" spans="1:19">
      <c r="A60" s="79">
        <v>10</v>
      </c>
      <c r="B60" s="237" t="s">
        <v>209</v>
      </c>
      <c r="C60" s="79">
        <v>80065</v>
      </c>
      <c r="D60" s="79">
        <v>66773</v>
      </c>
      <c r="E60" s="79">
        <v>13292</v>
      </c>
      <c r="F60" s="79">
        <v>0</v>
      </c>
      <c r="G60" s="79">
        <v>13000</v>
      </c>
      <c r="H60" s="79">
        <v>13000</v>
      </c>
      <c r="I60" s="79">
        <v>0</v>
      </c>
      <c r="J60" s="79">
        <v>0</v>
      </c>
      <c r="K60" s="79">
        <v>26781</v>
      </c>
      <c r="L60" s="65">
        <v>5800</v>
      </c>
      <c r="M60" s="65">
        <v>9674</v>
      </c>
      <c r="N60" s="79">
        <v>9674</v>
      </c>
      <c r="O60" s="79">
        <v>0</v>
      </c>
      <c r="P60" s="79">
        <v>0</v>
      </c>
      <c r="Q60" s="79" t="s">
        <v>210</v>
      </c>
      <c r="R60" s="79" t="s">
        <v>211</v>
      </c>
      <c r="S60" s="261" t="s">
        <v>212</v>
      </c>
    </row>
    <row r="61" ht="50" customHeight="1" spans="1:19">
      <c r="A61" s="79">
        <v>11</v>
      </c>
      <c r="B61" s="237" t="s">
        <v>213</v>
      </c>
      <c r="C61" s="79">
        <v>287800</v>
      </c>
      <c r="D61" s="79">
        <v>206100</v>
      </c>
      <c r="E61" s="79">
        <v>81700</v>
      </c>
      <c r="F61" s="79">
        <v>0</v>
      </c>
      <c r="G61" s="238">
        <f>H61+I61+J61</f>
        <v>55000</v>
      </c>
      <c r="H61" s="79">
        <v>30000</v>
      </c>
      <c r="I61" s="79">
        <v>25000</v>
      </c>
      <c r="J61" s="79">
        <v>0</v>
      </c>
      <c r="K61" s="79">
        <v>208177</v>
      </c>
      <c r="L61" s="65">
        <v>28500</v>
      </c>
      <c r="M61" s="65">
        <v>66300</v>
      </c>
      <c r="N61" s="79">
        <v>47500</v>
      </c>
      <c r="O61" s="79">
        <v>18800</v>
      </c>
      <c r="P61" s="79">
        <v>0</v>
      </c>
      <c r="Q61" s="79" t="s">
        <v>214</v>
      </c>
      <c r="R61" s="79" t="s">
        <v>215</v>
      </c>
      <c r="S61" s="261" t="s">
        <v>216</v>
      </c>
    </row>
    <row r="62" ht="50" customHeight="1" spans="1:19">
      <c r="A62" s="79">
        <v>12</v>
      </c>
      <c r="B62" s="237" t="s">
        <v>217</v>
      </c>
      <c r="C62" s="79">
        <v>3222367</v>
      </c>
      <c r="D62" s="79">
        <v>2625938</v>
      </c>
      <c r="E62" s="79">
        <v>596429</v>
      </c>
      <c r="F62" s="79">
        <v>0</v>
      </c>
      <c r="G62" s="79">
        <v>100000</v>
      </c>
      <c r="H62" s="79">
        <v>100000</v>
      </c>
      <c r="I62" s="79">
        <v>0</v>
      </c>
      <c r="J62" s="79">
        <v>0</v>
      </c>
      <c r="K62" s="79">
        <v>2998751</v>
      </c>
      <c r="L62" s="65">
        <v>51159</v>
      </c>
      <c r="M62" s="65">
        <v>69535</v>
      </c>
      <c r="N62" s="79">
        <v>69535</v>
      </c>
      <c r="O62" s="79">
        <v>0</v>
      </c>
      <c r="P62" s="79">
        <v>0</v>
      </c>
      <c r="Q62" s="79" t="s">
        <v>218</v>
      </c>
      <c r="R62" s="79" t="s">
        <v>219</v>
      </c>
      <c r="S62" s="261" t="s">
        <v>220</v>
      </c>
    </row>
    <row r="63" ht="50" customHeight="1" spans="1:19">
      <c r="A63" s="79">
        <v>13</v>
      </c>
      <c r="B63" s="237" t="s">
        <v>221</v>
      </c>
      <c r="C63" s="79">
        <v>1603261</v>
      </c>
      <c r="D63" s="79">
        <v>1529038</v>
      </c>
      <c r="E63" s="79">
        <v>74223</v>
      </c>
      <c r="F63" s="79">
        <v>0</v>
      </c>
      <c r="G63" s="79">
        <v>40000</v>
      </c>
      <c r="H63" s="79">
        <v>40000</v>
      </c>
      <c r="I63" s="79">
        <v>0</v>
      </c>
      <c r="J63" s="79">
        <v>0</v>
      </c>
      <c r="K63" s="79">
        <v>0</v>
      </c>
      <c r="L63" s="65">
        <v>0</v>
      </c>
      <c r="M63" s="65">
        <v>0</v>
      </c>
      <c r="N63" s="79">
        <v>0</v>
      </c>
      <c r="O63" s="79">
        <v>0</v>
      </c>
      <c r="P63" s="79">
        <v>0</v>
      </c>
      <c r="Q63" s="79" t="s">
        <v>152</v>
      </c>
      <c r="R63" s="79" t="s">
        <v>152</v>
      </c>
      <c r="S63" s="261" t="s">
        <v>222</v>
      </c>
    </row>
    <row r="64" ht="50" customHeight="1" spans="1:19">
      <c r="A64" s="79">
        <v>14</v>
      </c>
      <c r="B64" s="237" t="s">
        <v>223</v>
      </c>
      <c r="C64" s="79">
        <v>3727128</v>
      </c>
      <c r="D64" s="79">
        <v>3470748</v>
      </c>
      <c r="E64" s="79">
        <v>256380</v>
      </c>
      <c r="F64" s="79">
        <v>0</v>
      </c>
      <c r="G64" s="79">
        <v>800000</v>
      </c>
      <c r="H64" s="79">
        <v>800000</v>
      </c>
      <c r="I64" s="79">
        <v>0</v>
      </c>
      <c r="J64" s="79">
        <v>0</v>
      </c>
      <c r="K64" s="79">
        <v>723548</v>
      </c>
      <c r="L64" s="65">
        <v>475000</v>
      </c>
      <c r="M64" s="65">
        <v>503740</v>
      </c>
      <c r="N64" s="79">
        <v>503740</v>
      </c>
      <c r="O64" s="79">
        <v>0</v>
      </c>
      <c r="P64" s="79">
        <v>0</v>
      </c>
      <c r="Q64" s="79" t="s">
        <v>224</v>
      </c>
      <c r="R64" s="79" t="s">
        <v>225</v>
      </c>
      <c r="S64" s="261" t="s">
        <v>226</v>
      </c>
    </row>
    <row r="65" ht="50" customHeight="1" spans="1:19">
      <c r="A65" s="79">
        <v>15</v>
      </c>
      <c r="B65" s="237" t="s">
        <v>227</v>
      </c>
      <c r="C65" s="79">
        <v>90800</v>
      </c>
      <c r="D65" s="79">
        <v>60000</v>
      </c>
      <c r="E65" s="79">
        <v>30800</v>
      </c>
      <c r="F65" s="79">
        <v>0</v>
      </c>
      <c r="G65" s="79">
        <v>19226</v>
      </c>
      <c r="H65" s="79">
        <v>19226</v>
      </c>
      <c r="I65" s="79">
        <v>0</v>
      </c>
      <c r="J65" s="79">
        <v>0</v>
      </c>
      <c r="K65" s="79">
        <v>75388</v>
      </c>
      <c r="L65" s="65">
        <v>12730</v>
      </c>
      <c r="M65" s="65">
        <v>13290</v>
      </c>
      <c r="N65" s="79">
        <v>13290</v>
      </c>
      <c r="O65" s="79">
        <v>0</v>
      </c>
      <c r="P65" s="79">
        <v>0</v>
      </c>
      <c r="Q65" s="79" t="s">
        <v>228</v>
      </c>
      <c r="R65" s="79" t="s">
        <v>229</v>
      </c>
      <c r="S65" s="261" t="s">
        <v>230</v>
      </c>
    </row>
    <row r="66" ht="50" customHeight="1" spans="1:19">
      <c r="A66" s="79">
        <v>16</v>
      </c>
      <c r="B66" s="237" t="s">
        <v>231</v>
      </c>
      <c r="C66" s="79">
        <v>82500</v>
      </c>
      <c r="D66" s="79">
        <v>56300</v>
      </c>
      <c r="E66" s="79">
        <v>24500</v>
      </c>
      <c r="F66" s="79">
        <v>1700</v>
      </c>
      <c r="G66" s="79">
        <v>25000</v>
      </c>
      <c r="H66" s="79">
        <v>25000</v>
      </c>
      <c r="I66" s="79">
        <v>0</v>
      </c>
      <c r="J66" s="79">
        <v>0</v>
      </c>
      <c r="K66" s="79">
        <v>38714</v>
      </c>
      <c r="L66" s="65">
        <v>12400</v>
      </c>
      <c r="M66" s="65">
        <v>12400</v>
      </c>
      <c r="N66" s="79">
        <v>12400</v>
      </c>
      <c r="O66" s="79">
        <v>0</v>
      </c>
      <c r="P66" s="79">
        <v>0</v>
      </c>
      <c r="Q66" s="79" t="s">
        <v>30</v>
      </c>
      <c r="R66" s="79" t="s">
        <v>232</v>
      </c>
      <c r="S66" s="261" t="s">
        <v>233</v>
      </c>
    </row>
    <row r="67" ht="50" customHeight="1" spans="1:19">
      <c r="A67" s="79">
        <v>17</v>
      </c>
      <c r="B67" s="237" t="s">
        <v>234</v>
      </c>
      <c r="C67" s="79">
        <v>71957</v>
      </c>
      <c r="D67" s="79">
        <v>20277</v>
      </c>
      <c r="E67" s="79">
        <v>51350</v>
      </c>
      <c r="F67" s="79">
        <v>330</v>
      </c>
      <c r="G67" s="238">
        <v>2400</v>
      </c>
      <c r="H67" s="79">
        <v>2400</v>
      </c>
      <c r="I67" s="79">
        <v>0</v>
      </c>
      <c r="J67" s="79">
        <v>0</v>
      </c>
      <c r="K67" s="79">
        <v>66440</v>
      </c>
      <c r="L67" s="65">
        <v>1648</v>
      </c>
      <c r="M67" s="65">
        <v>2508</v>
      </c>
      <c r="N67" s="79">
        <v>2308</v>
      </c>
      <c r="O67" s="79">
        <v>0</v>
      </c>
      <c r="P67" s="79">
        <v>200</v>
      </c>
      <c r="Q67" s="79" t="s">
        <v>235</v>
      </c>
      <c r="R67" s="79" t="s">
        <v>236</v>
      </c>
      <c r="S67" s="261" t="s">
        <v>237</v>
      </c>
    </row>
    <row r="68" ht="50" customHeight="1" spans="1:19">
      <c r="A68" s="79">
        <v>18</v>
      </c>
      <c r="B68" s="237" t="s">
        <v>238</v>
      </c>
      <c r="C68" s="79">
        <v>83800</v>
      </c>
      <c r="D68" s="79">
        <v>51300</v>
      </c>
      <c r="E68" s="79">
        <v>27100</v>
      </c>
      <c r="F68" s="79">
        <v>5400</v>
      </c>
      <c r="G68" s="79">
        <v>15000</v>
      </c>
      <c r="H68" s="79">
        <v>9600</v>
      </c>
      <c r="I68" s="79">
        <v>0</v>
      </c>
      <c r="J68" s="79">
        <v>5400</v>
      </c>
      <c r="K68" s="79">
        <v>51950</v>
      </c>
      <c r="L68" s="255">
        <v>11600</v>
      </c>
      <c r="M68" s="255">
        <v>13850</v>
      </c>
      <c r="N68" s="255">
        <v>11850</v>
      </c>
      <c r="O68" s="255">
        <v>0</v>
      </c>
      <c r="P68" s="255">
        <v>2000</v>
      </c>
      <c r="Q68" s="260">
        <v>1.194</v>
      </c>
      <c r="R68" s="260">
        <v>0.9233</v>
      </c>
      <c r="S68" s="259" t="s">
        <v>239</v>
      </c>
    </row>
    <row r="69" ht="50" customHeight="1" spans="1:19">
      <c r="A69" s="79">
        <v>19</v>
      </c>
      <c r="B69" s="237" t="s">
        <v>240</v>
      </c>
      <c r="C69" s="79">
        <v>150253</v>
      </c>
      <c r="D69" s="79">
        <v>97115</v>
      </c>
      <c r="E69" s="79">
        <v>29100</v>
      </c>
      <c r="F69" s="79">
        <v>24038</v>
      </c>
      <c r="G69" s="79">
        <v>23800</v>
      </c>
      <c r="H69" s="79">
        <v>18700</v>
      </c>
      <c r="I69" s="79">
        <v>0</v>
      </c>
      <c r="J69" s="79">
        <v>5100</v>
      </c>
      <c r="K69" s="79">
        <v>33426</v>
      </c>
      <c r="L69" s="65">
        <v>12100</v>
      </c>
      <c r="M69" s="65">
        <v>12533</v>
      </c>
      <c r="N69" s="79">
        <v>10262</v>
      </c>
      <c r="O69" s="79">
        <v>0</v>
      </c>
      <c r="P69" s="79">
        <v>2271</v>
      </c>
      <c r="Q69" s="79" t="s">
        <v>241</v>
      </c>
      <c r="R69" s="79" t="s">
        <v>242</v>
      </c>
      <c r="S69" s="261" t="s">
        <v>243</v>
      </c>
    </row>
    <row r="70" ht="50" customHeight="1" spans="1:19">
      <c r="A70" s="79">
        <v>20</v>
      </c>
      <c r="B70" s="237" t="s">
        <v>244</v>
      </c>
      <c r="C70" s="79">
        <v>120300</v>
      </c>
      <c r="D70" s="79">
        <v>85000</v>
      </c>
      <c r="E70" s="79">
        <v>35300</v>
      </c>
      <c r="F70" s="79">
        <v>0</v>
      </c>
      <c r="G70" s="79">
        <v>6000</v>
      </c>
      <c r="H70" s="79">
        <v>6000</v>
      </c>
      <c r="I70" s="79">
        <v>0</v>
      </c>
      <c r="J70" s="79">
        <v>0</v>
      </c>
      <c r="K70" s="79">
        <v>38461</v>
      </c>
      <c r="L70" s="65">
        <v>680</v>
      </c>
      <c r="M70" s="65">
        <v>680</v>
      </c>
      <c r="N70" s="79">
        <v>680</v>
      </c>
      <c r="O70" s="79">
        <v>0</v>
      </c>
      <c r="P70" s="79">
        <v>0</v>
      </c>
      <c r="Q70" s="79" t="s">
        <v>30</v>
      </c>
      <c r="R70" s="79" t="s">
        <v>245</v>
      </c>
      <c r="S70" s="261" t="s">
        <v>246</v>
      </c>
    </row>
    <row r="71" ht="53" customHeight="1" spans="1:19">
      <c r="A71" s="79">
        <v>21</v>
      </c>
      <c r="B71" s="237" t="s">
        <v>247</v>
      </c>
      <c r="C71" s="79">
        <v>551000</v>
      </c>
      <c r="D71" s="79">
        <v>463500</v>
      </c>
      <c r="E71" s="79">
        <v>87500</v>
      </c>
      <c r="F71" s="79">
        <v>0</v>
      </c>
      <c r="G71" s="79">
        <v>15000</v>
      </c>
      <c r="H71" s="79">
        <v>15000</v>
      </c>
      <c r="I71" s="79">
        <v>0</v>
      </c>
      <c r="J71" s="79">
        <v>0</v>
      </c>
      <c r="K71" s="79">
        <v>94300</v>
      </c>
      <c r="L71" s="65">
        <v>3300</v>
      </c>
      <c r="M71" s="65">
        <v>3644</v>
      </c>
      <c r="N71" s="79">
        <v>3300</v>
      </c>
      <c r="O71" s="79">
        <v>344</v>
      </c>
      <c r="P71" s="79">
        <v>0</v>
      </c>
      <c r="Q71" s="79" t="s">
        <v>248</v>
      </c>
      <c r="R71" s="79" t="s">
        <v>249</v>
      </c>
      <c r="S71" s="261" t="s">
        <v>250</v>
      </c>
    </row>
    <row r="72" ht="50" customHeight="1" spans="1:19">
      <c r="A72" s="79">
        <v>22</v>
      </c>
      <c r="B72" s="237" t="s">
        <v>251</v>
      </c>
      <c r="C72" s="238">
        <f>D72+E72+F72</f>
        <v>198119</v>
      </c>
      <c r="D72" s="79">
        <v>48019</v>
      </c>
      <c r="E72" s="79">
        <v>150100</v>
      </c>
      <c r="F72" s="79">
        <v>0</v>
      </c>
      <c r="G72" s="238">
        <f>H72+I72+J72</f>
        <v>69870</v>
      </c>
      <c r="H72" s="79">
        <v>6051</v>
      </c>
      <c r="I72" s="79">
        <v>63819</v>
      </c>
      <c r="J72" s="79">
        <v>0</v>
      </c>
      <c r="K72" s="79">
        <v>49884</v>
      </c>
      <c r="L72" s="65">
        <v>12800</v>
      </c>
      <c r="M72" s="65">
        <v>19157</v>
      </c>
      <c r="N72" s="79">
        <v>4457</v>
      </c>
      <c r="O72" s="79">
        <v>14700</v>
      </c>
      <c r="P72" s="79">
        <v>0</v>
      </c>
      <c r="Q72" s="79" t="s">
        <v>252</v>
      </c>
      <c r="R72" s="79" t="s">
        <v>253</v>
      </c>
      <c r="S72" s="261" t="s">
        <v>254</v>
      </c>
    </row>
    <row r="73" ht="50" customHeight="1" spans="1:19">
      <c r="A73" s="79">
        <v>23</v>
      </c>
      <c r="B73" s="245" t="s">
        <v>255</v>
      </c>
      <c r="C73" s="79">
        <f>D73+E73+F73</f>
        <v>211305</v>
      </c>
      <c r="D73" s="79">
        <v>51305</v>
      </c>
      <c r="E73" s="79">
        <v>160000</v>
      </c>
      <c r="F73" s="79">
        <v>0</v>
      </c>
      <c r="G73" s="79">
        <f>H73+I73+J73</f>
        <v>100600</v>
      </c>
      <c r="H73" s="79">
        <v>600</v>
      </c>
      <c r="I73" s="79">
        <v>100000</v>
      </c>
      <c r="J73" s="79">
        <v>0</v>
      </c>
      <c r="K73" s="79">
        <v>0</v>
      </c>
      <c r="L73" s="65">
        <v>0</v>
      </c>
      <c r="M73" s="65">
        <v>0</v>
      </c>
      <c r="N73" s="79">
        <v>0</v>
      </c>
      <c r="O73" s="79">
        <v>0</v>
      </c>
      <c r="P73" s="79">
        <v>0</v>
      </c>
      <c r="Q73" s="79" t="s">
        <v>152</v>
      </c>
      <c r="R73" s="79" t="s">
        <v>152</v>
      </c>
      <c r="S73" s="261" t="s">
        <v>256</v>
      </c>
    </row>
    <row r="74" ht="50" customHeight="1" spans="1:19">
      <c r="A74" s="79">
        <v>24</v>
      </c>
      <c r="B74" s="245" t="s">
        <v>257</v>
      </c>
      <c r="C74" s="79">
        <f>D74+E74+F74</f>
        <v>44300</v>
      </c>
      <c r="D74" s="79">
        <v>38200</v>
      </c>
      <c r="E74" s="79">
        <v>6100</v>
      </c>
      <c r="F74" s="79">
        <v>0</v>
      </c>
      <c r="G74" s="79">
        <f>H74+I74+J74</f>
        <v>9100</v>
      </c>
      <c r="H74" s="79">
        <v>3000</v>
      </c>
      <c r="I74" s="79">
        <v>6100</v>
      </c>
      <c r="J74" s="79">
        <v>0</v>
      </c>
      <c r="K74" s="79">
        <v>0</v>
      </c>
      <c r="L74" s="65">
        <v>6100</v>
      </c>
      <c r="M74" s="65">
        <v>6100</v>
      </c>
      <c r="N74" s="79">
        <v>0</v>
      </c>
      <c r="O74" s="79">
        <v>6100</v>
      </c>
      <c r="P74" s="79">
        <v>0</v>
      </c>
      <c r="Q74" s="79" t="s">
        <v>30</v>
      </c>
      <c r="R74" s="79" t="s">
        <v>258</v>
      </c>
      <c r="S74" s="261" t="s">
        <v>259</v>
      </c>
    </row>
    <row r="75" ht="50" customHeight="1" spans="1:19">
      <c r="A75" s="79">
        <v>25</v>
      </c>
      <c r="B75" s="245" t="s">
        <v>260</v>
      </c>
      <c r="C75" s="79">
        <f>D75+E75+F75</f>
        <v>58641</v>
      </c>
      <c r="D75" s="79">
        <v>8641</v>
      </c>
      <c r="E75" s="79">
        <v>50000</v>
      </c>
      <c r="F75" s="79">
        <v>0</v>
      </c>
      <c r="G75" s="79">
        <f>H75+I75+J75</f>
        <v>300</v>
      </c>
      <c r="H75" s="79">
        <v>300</v>
      </c>
      <c r="I75" s="79">
        <v>0</v>
      </c>
      <c r="J75" s="79">
        <v>0</v>
      </c>
      <c r="K75" s="79">
        <v>0</v>
      </c>
      <c r="L75" s="65">
        <v>0</v>
      </c>
      <c r="M75" s="65">
        <v>0</v>
      </c>
      <c r="N75" s="79">
        <v>0</v>
      </c>
      <c r="O75" s="79">
        <v>0</v>
      </c>
      <c r="P75" s="79">
        <v>0</v>
      </c>
      <c r="Q75" s="79" t="s">
        <v>152</v>
      </c>
      <c r="R75" s="79" t="s">
        <v>152</v>
      </c>
      <c r="S75" s="261" t="s">
        <v>261</v>
      </c>
    </row>
    <row r="76" ht="50" customHeight="1" spans="1:19">
      <c r="A76" s="79">
        <v>26</v>
      </c>
      <c r="B76" s="237" t="s">
        <v>262</v>
      </c>
      <c r="C76" s="79">
        <v>76400</v>
      </c>
      <c r="D76" s="79">
        <v>41200</v>
      </c>
      <c r="E76" s="79">
        <v>15200</v>
      </c>
      <c r="F76" s="79">
        <v>20000</v>
      </c>
      <c r="G76" s="79">
        <v>20000</v>
      </c>
      <c r="H76" s="79">
        <v>17000</v>
      </c>
      <c r="I76" s="79">
        <v>0</v>
      </c>
      <c r="J76" s="79">
        <v>3000</v>
      </c>
      <c r="K76" s="79">
        <v>24000</v>
      </c>
      <c r="L76" s="65">
        <v>12200</v>
      </c>
      <c r="M76" s="65">
        <v>12200</v>
      </c>
      <c r="N76" s="79">
        <v>9200</v>
      </c>
      <c r="O76" s="79">
        <v>0</v>
      </c>
      <c r="P76" s="79">
        <v>3000</v>
      </c>
      <c r="Q76" s="79" t="s">
        <v>30</v>
      </c>
      <c r="R76" s="79" t="s">
        <v>263</v>
      </c>
      <c r="S76" s="261" t="s">
        <v>264</v>
      </c>
    </row>
    <row r="77" ht="50" customHeight="1" spans="1:19">
      <c r="A77" s="79">
        <v>27</v>
      </c>
      <c r="B77" s="237" t="s">
        <v>265</v>
      </c>
      <c r="C77" s="79">
        <v>57000</v>
      </c>
      <c r="D77" s="79">
        <v>44900</v>
      </c>
      <c r="E77" s="79">
        <v>12100</v>
      </c>
      <c r="F77" s="79">
        <v>0</v>
      </c>
      <c r="G77" s="79">
        <v>17630</v>
      </c>
      <c r="H77" s="79">
        <v>5530</v>
      </c>
      <c r="I77" s="79">
        <v>12100</v>
      </c>
      <c r="J77" s="79">
        <v>0</v>
      </c>
      <c r="K77" s="79">
        <v>0</v>
      </c>
      <c r="L77" s="65">
        <v>12100</v>
      </c>
      <c r="M77" s="65">
        <v>12100</v>
      </c>
      <c r="N77" s="79">
        <v>0</v>
      </c>
      <c r="O77" s="79">
        <v>12100</v>
      </c>
      <c r="P77" s="79">
        <v>0</v>
      </c>
      <c r="Q77" s="79" t="s">
        <v>30</v>
      </c>
      <c r="R77" s="79" t="s">
        <v>266</v>
      </c>
      <c r="S77" s="261" t="s">
        <v>267</v>
      </c>
    </row>
    <row r="78" ht="50" customHeight="1" spans="1:19">
      <c r="A78" s="79">
        <v>28</v>
      </c>
      <c r="B78" s="237" t="s">
        <v>268</v>
      </c>
      <c r="C78" s="79">
        <v>231600</v>
      </c>
      <c r="D78" s="79">
        <v>21600</v>
      </c>
      <c r="E78" s="79">
        <v>210000</v>
      </c>
      <c r="F78" s="79">
        <v>0</v>
      </c>
      <c r="G78" s="79">
        <v>164450</v>
      </c>
      <c r="H78" s="79">
        <v>4450</v>
      </c>
      <c r="I78" s="79">
        <v>160000</v>
      </c>
      <c r="J78" s="79">
        <v>0</v>
      </c>
      <c r="K78" s="79">
        <v>50273</v>
      </c>
      <c r="L78" s="65">
        <v>81950</v>
      </c>
      <c r="M78" s="65">
        <v>82104</v>
      </c>
      <c r="N78" s="79">
        <v>2304</v>
      </c>
      <c r="O78" s="79">
        <v>79800</v>
      </c>
      <c r="P78" s="79">
        <v>0</v>
      </c>
      <c r="Q78" s="79" t="s">
        <v>269</v>
      </c>
      <c r="R78" s="79" t="s">
        <v>270</v>
      </c>
      <c r="S78" s="261" t="s">
        <v>271</v>
      </c>
    </row>
    <row r="79" ht="50" customHeight="1" spans="1:19">
      <c r="A79" s="79">
        <v>29</v>
      </c>
      <c r="B79" s="237" t="s">
        <v>272</v>
      </c>
      <c r="C79" s="79">
        <v>30017</v>
      </c>
      <c r="D79" s="79">
        <v>30017</v>
      </c>
      <c r="E79" s="79">
        <v>0</v>
      </c>
      <c r="F79" s="79">
        <v>0</v>
      </c>
      <c r="G79" s="79">
        <v>2100</v>
      </c>
      <c r="H79" s="79">
        <v>2100</v>
      </c>
      <c r="I79" s="79">
        <v>0</v>
      </c>
      <c r="J79" s="79">
        <v>0</v>
      </c>
      <c r="K79" s="79">
        <v>0</v>
      </c>
      <c r="L79" s="65">
        <v>0</v>
      </c>
      <c r="M79" s="65">
        <v>0</v>
      </c>
      <c r="N79" s="79">
        <v>0</v>
      </c>
      <c r="O79" s="79">
        <v>0</v>
      </c>
      <c r="P79" s="79">
        <v>0</v>
      </c>
      <c r="Q79" s="79" t="s">
        <v>152</v>
      </c>
      <c r="R79" s="79" t="s">
        <v>152</v>
      </c>
      <c r="S79" s="261" t="s">
        <v>273</v>
      </c>
    </row>
    <row r="80" ht="50" customHeight="1" spans="1:19">
      <c r="A80" s="79">
        <v>30</v>
      </c>
      <c r="B80" s="237" t="s">
        <v>274</v>
      </c>
      <c r="C80" s="79">
        <v>45809</v>
      </c>
      <c r="D80" s="79">
        <v>45809</v>
      </c>
      <c r="E80" s="79">
        <v>0</v>
      </c>
      <c r="F80" s="79">
        <v>0</v>
      </c>
      <c r="G80" s="79">
        <v>5000</v>
      </c>
      <c r="H80" s="79">
        <v>5000</v>
      </c>
      <c r="I80" s="79">
        <v>0</v>
      </c>
      <c r="J80" s="79">
        <v>0</v>
      </c>
      <c r="K80" s="79">
        <v>0</v>
      </c>
      <c r="L80" s="65">
        <v>2780</v>
      </c>
      <c r="M80" s="65">
        <v>3230</v>
      </c>
      <c r="N80" s="79">
        <v>3230</v>
      </c>
      <c r="O80" s="79">
        <v>0</v>
      </c>
      <c r="P80" s="79">
        <v>0</v>
      </c>
      <c r="Q80" s="79" t="s">
        <v>275</v>
      </c>
      <c r="R80" s="79" t="s">
        <v>276</v>
      </c>
      <c r="S80" s="261" t="s">
        <v>277</v>
      </c>
    </row>
    <row r="81" ht="50" customHeight="1" spans="1:19">
      <c r="A81" s="79">
        <v>31</v>
      </c>
      <c r="B81" s="237" t="s">
        <v>278</v>
      </c>
      <c r="C81" s="79">
        <v>32367</v>
      </c>
      <c r="D81" s="79">
        <v>32367</v>
      </c>
      <c r="E81" s="79">
        <v>0</v>
      </c>
      <c r="F81" s="79">
        <v>0</v>
      </c>
      <c r="G81" s="79">
        <v>4000</v>
      </c>
      <c r="H81" s="79">
        <v>4000</v>
      </c>
      <c r="I81" s="79">
        <v>0</v>
      </c>
      <c r="J81" s="79">
        <v>0</v>
      </c>
      <c r="K81" s="79">
        <v>0</v>
      </c>
      <c r="L81" s="65">
        <v>2240</v>
      </c>
      <c r="M81" s="65">
        <v>3273</v>
      </c>
      <c r="N81" s="79">
        <v>3273</v>
      </c>
      <c r="O81" s="79">
        <v>0</v>
      </c>
      <c r="P81" s="79">
        <v>0</v>
      </c>
      <c r="Q81" s="79" t="s">
        <v>279</v>
      </c>
      <c r="R81" s="79" t="s">
        <v>280</v>
      </c>
      <c r="S81" s="261" t="s">
        <v>277</v>
      </c>
    </row>
    <row r="82" ht="50" customHeight="1" spans="1:19">
      <c r="A82" s="79">
        <v>32</v>
      </c>
      <c r="B82" s="237" t="s">
        <v>281</v>
      </c>
      <c r="C82" s="79">
        <v>2000</v>
      </c>
      <c r="D82" s="79">
        <v>500</v>
      </c>
      <c r="E82" s="79">
        <v>0</v>
      </c>
      <c r="F82" s="79">
        <v>1500</v>
      </c>
      <c r="G82" s="79">
        <v>2000</v>
      </c>
      <c r="H82" s="79">
        <v>500</v>
      </c>
      <c r="I82" s="79">
        <v>0</v>
      </c>
      <c r="J82" s="79">
        <v>1500</v>
      </c>
      <c r="K82" s="79">
        <v>0</v>
      </c>
      <c r="L82" s="65">
        <v>800</v>
      </c>
      <c r="M82" s="65">
        <v>1605</v>
      </c>
      <c r="N82" s="79">
        <v>325</v>
      </c>
      <c r="O82" s="79">
        <v>0</v>
      </c>
      <c r="P82" s="79">
        <v>1280</v>
      </c>
      <c r="Q82" s="79" t="s">
        <v>282</v>
      </c>
      <c r="R82" s="79" t="s">
        <v>283</v>
      </c>
      <c r="S82" s="261" t="s">
        <v>284</v>
      </c>
    </row>
    <row r="83" ht="50" customHeight="1" spans="1:19">
      <c r="A83" s="79">
        <v>33</v>
      </c>
      <c r="B83" s="237" t="s">
        <v>285</v>
      </c>
      <c r="C83" s="79">
        <v>6200</v>
      </c>
      <c r="D83" s="79">
        <v>694</v>
      </c>
      <c r="E83" s="79">
        <v>0</v>
      </c>
      <c r="F83" s="79">
        <v>5506</v>
      </c>
      <c r="G83" s="79">
        <v>6200</v>
      </c>
      <c r="H83" s="79">
        <v>694</v>
      </c>
      <c r="I83" s="79">
        <v>0</v>
      </c>
      <c r="J83" s="79">
        <v>5506</v>
      </c>
      <c r="K83" s="79">
        <v>0</v>
      </c>
      <c r="L83" s="65">
        <v>2082</v>
      </c>
      <c r="M83" s="65">
        <v>2901</v>
      </c>
      <c r="N83" s="79">
        <v>335</v>
      </c>
      <c r="O83" s="79">
        <v>0</v>
      </c>
      <c r="P83" s="79">
        <v>2566</v>
      </c>
      <c r="Q83" s="79" t="s">
        <v>286</v>
      </c>
      <c r="R83" s="79" t="s">
        <v>287</v>
      </c>
      <c r="S83" s="261" t="s">
        <v>288</v>
      </c>
    </row>
    <row r="84" ht="50" customHeight="1" spans="1:19">
      <c r="A84" s="79">
        <v>34</v>
      </c>
      <c r="B84" s="237" t="s">
        <v>289</v>
      </c>
      <c r="C84" s="79">
        <v>13715</v>
      </c>
      <c r="D84" s="79">
        <v>6422</v>
      </c>
      <c r="E84" s="79">
        <v>0</v>
      </c>
      <c r="F84" s="79">
        <v>7293</v>
      </c>
      <c r="G84" s="79">
        <v>13715</v>
      </c>
      <c r="H84" s="79">
        <v>6422</v>
      </c>
      <c r="I84" s="79">
        <v>0</v>
      </c>
      <c r="J84" s="79">
        <v>7293</v>
      </c>
      <c r="K84" s="79">
        <v>10385</v>
      </c>
      <c r="L84" s="65">
        <v>7594</v>
      </c>
      <c r="M84" s="65">
        <v>7642</v>
      </c>
      <c r="N84" s="79">
        <v>4483</v>
      </c>
      <c r="O84" s="79">
        <v>0</v>
      </c>
      <c r="P84" s="79">
        <v>3159</v>
      </c>
      <c r="Q84" s="79" t="s">
        <v>290</v>
      </c>
      <c r="R84" s="79" t="s">
        <v>291</v>
      </c>
      <c r="S84" s="261" t="s">
        <v>292</v>
      </c>
    </row>
    <row r="85" ht="50" customHeight="1" spans="1:19">
      <c r="A85" s="79">
        <v>35</v>
      </c>
      <c r="B85" s="237" t="s">
        <v>293</v>
      </c>
      <c r="C85" s="79">
        <v>18000</v>
      </c>
      <c r="D85" s="79">
        <v>1080</v>
      </c>
      <c r="E85" s="79">
        <v>0</v>
      </c>
      <c r="F85" s="79">
        <v>16920</v>
      </c>
      <c r="G85" s="79">
        <v>18000</v>
      </c>
      <c r="H85" s="79">
        <v>1080</v>
      </c>
      <c r="I85" s="79">
        <v>0</v>
      </c>
      <c r="J85" s="79">
        <v>16920</v>
      </c>
      <c r="K85" s="79">
        <v>0</v>
      </c>
      <c r="L85" s="65">
        <v>8892</v>
      </c>
      <c r="M85" s="65">
        <v>10135</v>
      </c>
      <c r="N85" s="79">
        <v>456</v>
      </c>
      <c r="O85" s="79">
        <v>0</v>
      </c>
      <c r="P85" s="79">
        <v>9679</v>
      </c>
      <c r="Q85" s="79" t="s">
        <v>294</v>
      </c>
      <c r="R85" s="79" t="s">
        <v>295</v>
      </c>
      <c r="S85" s="261" t="s">
        <v>296</v>
      </c>
    </row>
    <row r="86" ht="50" customHeight="1" spans="1:19">
      <c r="A86" s="79">
        <v>36</v>
      </c>
      <c r="B86" s="237" t="s">
        <v>297</v>
      </c>
      <c r="C86" s="79">
        <v>7000</v>
      </c>
      <c r="D86" s="79">
        <v>500</v>
      </c>
      <c r="E86" s="79">
        <v>0</v>
      </c>
      <c r="F86" s="79">
        <v>6500</v>
      </c>
      <c r="G86" s="79">
        <v>3000</v>
      </c>
      <c r="H86" s="79">
        <v>200</v>
      </c>
      <c r="I86" s="79">
        <v>0</v>
      </c>
      <c r="J86" s="79">
        <v>2800</v>
      </c>
      <c r="K86" s="79">
        <v>0</v>
      </c>
      <c r="L86" s="65">
        <v>1300</v>
      </c>
      <c r="M86" s="65">
        <v>1855</v>
      </c>
      <c r="N86" s="79">
        <v>190</v>
      </c>
      <c r="O86" s="79">
        <v>0</v>
      </c>
      <c r="P86" s="79">
        <v>1665</v>
      </c>
      <c r="Q86" s="79" t="s">
        <v>298</v>
      </c>
      <c r="R86" s="79" t="s">
        <v>299</v>
      </c>
      <c r="S86" s="261" t="s">
        <v>300</v>
      </c>
    </row>
    <row r="87" ht="50" customHeight="1" spans="1:19">
      <c r="A87" s="79">
        <v>37</v>
      </c>
      <c r="B87" s="237" t="s">
        <v>301</v>
      </c>
      <c r="C87" s="79">
        <v>34185</v>
      </c>
      <c r="D87" s="79">
        <v>34185</v>
      </c>
      <c r="E87" s="79">
        <v>0</v>
      </c>
      <c r="F87" s="79">
        <v>0</v>
      </c>
      <c r="G87" s="79">
        <v>13700</v>
      </c>
      <c r="H87" s="79">
        <v>13700</v>
      </c>
      <c r="I87" s="79">
        <v>0</v>
      </c>
      <c r="J87" s="79">
        <v>0</v>
      </c>
      <c r="K87" s="79">
        <v>18036</v>
      </c>
      <c r="L87" s="65">
        <v>6950</v>
      </c>
      <c r="M87" s="65">
        <v>7600</v>
      </c>
      <c r="N87" s="79">
        <v>7600</v>
      </c>
      <c r="O87" s="79">
        <v>0</v>
      </c>
      <c r="P87" s="79">
        <v>0</v>
      </c>
      <c r="Q87" s="79" t="s">
        <v>302</v>
      </c>
      <c r="R87" s="79" t="s">
        <v>303</v>
      </c>
      <c r="S87" s="261" t="s">
        <v>304</v>
      </c>
    </row>
    <row r="88" ht="50" customHeight="1" spans="1:19">
      <c r="A88" s="79">
        <v>38</v>
      </c>
      <c r="B88" s="237" t="s">
        <v>305</v>
      </c>
      <c r="C88" s="79">
        <v>47500</v>
      </c>
      <c r="D88" s="79">
        <v>47500</v>
      </c>
      <c r="E88" s="79">
        <v>0</v>
      </c>
      <c r="F88" s="79">
        <v>0</v>
      </c>
      <c r="G88" s="79">
        <v>1000</v>
      </c>
      <c r="H88" s="79">
        <v>1000</v>
      </c>
      <c r="I88" s="79">
        <v>0</v>
      </c>
      <c r="J88" s="79">
        <v>0</v>
      </c>
      <c r="K88" s="79">
        <v>1000</v>
      </c>
      <c r="L88" s="65">
        <v>550</v>
      </c>
      <c r="M88" s="65">
        <v>710</v>
      </c>
      <c r="N88" s="79">
        <v>710</v>
      </c>
      <c r="O88" s="79">
        <v>0</v>
      </c>
      <c r="P88" s="79">
        <v>0</v>
      </c>
      <c r="Q88" s="79" t="s">
        <v>306</v>
      </c>
      <c r="R88" s="79" t="s">
        <v>307</v>
      </c>
      <c r="S88" s="261" t="s">
        <v>308</v>
      </c>
    </row>
    <row r="89" ht="50" customHeight="1" spans="1:19">
      <c r="A89" s="79">
        <v>39</v>
      </c>
      <c r="B89" s="237" t="s">
        <v>309</v>
      </c>
      <c r="C89" s="79">
        <v>21625</v>
      </c>
      <c r="D89" s="79">
        <v>4109</v>
      </c>
      <c r="E89" s="79">
        <v>0</v>
      </c>
      <c r="F89" s="79">
        <v>17516</v>
      </c>
      <c r="G89" s="79">
        <v>21625</v>
      </c>
      <c r="H89" s="79">
        <v>4109</v>
      </c>
      <c r="I89" s="79">
        <v>0</v>
      </c>
      <c r="J89" s="79">
        <v>17516</v>
      </c>
      <c r="K89" s="79">
        <v>0</v>
      </c>
      <c r="L89" s="65">
        <v>8160</v>
      </c>
      <c r="M89" s="65">
        <v>8160</v>
      </c>
      <c r="N89" s="79">
        <v>1600</v>
      </c>
      <c r="O89" s="79">
        <v>0</v>
      </c>
      <c r="P89" s="79">
        <v>6560</v>
      </c>
      <c r="Q89" s="79" t="s">
        <v>30</v>
      </c>
      <c r="R89" s="79" t="s">
        <v>310</v>
      </c>
      <c r="S89" s="261" t="s">
        <v>311</v>
      </c>
    </row>
  </sheetData>
  <autoFilter ref="A4:S89">
    <extLst/>
  </autoFilter>
  <mergeCells count="15">
    <mergeCell ref="A1:S1"/>
    <mergeCell ref="L2:R2"/>
    <mergeCell ref="N3:P3"/>
    <mergeCell ref="A2:A4"/>
    <mergeCell ref="B2:B4"/>
    <mergeCell ref="C2:C4"/>
    <mergeCell ref="G2:G4"/>
    <mergeCell ref="K2:K4"/>
    <mergeCell ref="L3:L4"/>
    <mergeCell ref="M3:M4"/>
    <mergeCell ref="Q3:Q4"/>
    <mergeCell ref="R3:R4"/>
    <mergeCell ref="S2:S4"/>
    <mergeCell ref="D2:F3"/>
    <mergeCell ref="H2:J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O88"/>
  <sheetViews>
    <sheetView tabSelected="1" view="pageBreakPreview" zoomScaleNormal="100" zoomScaleSheetLayoutView="100" workbookViewId="0">
      <pane ySplit="5" topLeftCell="A6" activePane="bottomLeft" state="frozen"/>
      <selection/>
      <selection pane="bottomLeft" activeCell="D8" sqref="D8"/>
    </sheetView>
  </sheetViews>
  <sheetFormatPr defaultColWidth="9" defaultRowHeight="13.5"/>
  <cols>
    <col min="1" max="1" width="5.125" style="166" customWidth="1"/>
    <col min="2" max="2" width="17.5" style="167" customWidth="1"/>
    <col min="3" max="3" width="9.125" style="168" customWidth="1"/>
    <col min="4" max="4" width="9" style="169" customWidth="1"/>
    <col min="5" max="5" width="20" style="170" customWidth="1"/>
    <col min="6" max="6" width="9.375" style="171" customWidth="1"/>
    <col min="7" max="7" width="9.60833333333333" style="168" customWidth="1"/>
    <col min="8" max="8" width="20.875" style="148" customWidth="1"/>
    <col min="9" max="9" width="9.875" style="168" customWidth="1"/>
    <col min="10" max="10" width="8.375" style="172" customWidth="1"/>
    <col min="11" max="11" width="8.125" style="172" customWidth="1"/>
    <col min="12" max="12" width="9.25" style="173" customWidth="1"/>
    <col min="13" max="13" width="8.25" style="171" customWidth="1"/>
    <col min="14" max="16384" width="9" style="161"/>
  </cols>
  <sheetData>
    <row r="1" ht="20.25" spans="1:2">
      <c r="A1" s="104" t="s">
        <v>312</v>
      </c>
      <c r="B1" s="104"/>
    </row>
    <row r="2" s="161" customFormat="1" ht="21" spans="1:13">
      <c r="A2" s="174" t="s">
        <v>313</v>
      </c>
      <c r="B2" s="175"/>
      <c r="C2" s="176"/>
      <c r="D2" s="177"/>
      <c r="E2" s="178"/>
      <c r="F2" s="179"/>
      <c r="G2" s="176"/>
      <c r="H2" s="148"/>
      <c r="I2" s="178"/>
      <c r="J2" s="199"/>
      <c r="K2" s="199"/>
      <c r="L2" s="199"/>
      <c r="M2" s="200"/>
    </row>
    <row r="3" s="161" customFormat="1" ht="21" spans="1:13">
      <c r="A3" s="180" t="s">
        <v>314</v>
      </c>
      <c r="B3" s="180"/>
      <c r="C3" s="149"/>
      <c r="D3" s="177"/>
      <c r="E3" s="178"/>
      <c r="F3" s="179"/>
      <c r="G3" s="176"/>
      <c r="H3" s="148"/>
      <c r="I3" s="178"/>
      <c r="J3" s="199"/>
      <c r="K3" s="199"/>
      <c r="L3" s="201" t="s">
        <v>315</v>
      </c>
      <c r="M3" s="201"/>
    </row>
    <row r="4" s="162" customFormat="1" ht="25" customHeight="1" spans="1:14">
      <c r="A4" s="181" t="s">
        <v>1</v>
      </c>
      <c r="B4" s="182" t="s">
        <v>2</v>
      </c>
      <c r="C4" s="183" t="s">
        <v>316</v>
      </c>
      <c r="D4" s="184" t="s">
        <v>317</v>
      </c>
      <c r="E4" s="182" t="s">
        <v>318</v>
      </c>
      <c r="F4" s="182"/>
      <c r="G4" s="184"/>
      <c r="H4" s="135" t="s">
        <v>319</v>
      </c>
      <c r="I4" s="184"/>
      <c r="J4" s="202" t="s">
        <v>320</v>
      </c>
      <c r="K4" s="202"/>
      <c r="L4" s="182" t="s">
        <v>321</v>
      </c>
      <c r="M4" s="203" t="s">
        <v>322</v>
      </c>
      <c r="N4" s="161"/>
    </row>
    <row r="5" s="163" customFormat="1" ht="40" customHeight="1" spans="1:14">
      <c r="A5" s="181"/>
      <c r="B5" s="182"/>
      <c r="C5" s="183"/>
      <c r="D5" s="184"/>
      <c r="E5" s="182" t="s">
        <v>323</v>
      </c>
      <c r="F5" s="182" t="s">
        <v>324</v>
      </c>
      <c r="G5" s="184" t="s">
        <v>325</v>
      </c>
      <c r="H5" s="135" t="s">
        <v>326</v>
      </c>
      <c r="I5" s="184" t="s">
        <v>327</v>
      </c>
      <c r="J5" s="202" t="s">
        <v>328</v>
      </c>
      <c r="K5" s="202" t="s">
        <v>13</v>
      </c>
      <c r="L5" s="182"/>
      <c r="M5" s="203"/>
      <c r="N5" s="166"/>
    </row>
    <row r="6" s="162" customFormat="1" ht="25" customHeight="1" spans="1:14">
      <c r="A6" s="185" t="s">
        <v>329</v>
      </c>
      <c r="B6" s="182"/>
      <c r="C6" s="183">
        <f>C7+C40+C60</f>
        <v>8914281.55</v>
      </c>
      <c r="D6" s="183">
        <f t="shared" ref="D6:I6" si="0">D7+D40+D60</f>
        <v>2238872</v>
      </c>
      <c r="E6" s="183"/>
      <c r="F6" s="183">
        <f t="shared" si="0"/>
        <v>2314529</v>
      </c>
      <c r="G6" s="183">
        <f t="shared" si="0"/>
        <v>1474311</v>
      </c>
      <c r="H6" s="183"/>
      <c r="I6" s="183">
        <f>I7+I40+I60</f>
        <v>2186614</v>
      </c>
      <c r="J6" s="204">
        <f t="shared" ref="J6:J14" si="1">I6/F6</f>
        <v>0.94473389618363</v>
      </c>
      <c r="K6" s="204">
        <f t="shared" ref="K6:K14" si="2">I6/G6</f>
        <v>1.48314297322614</v>
      </c>
      <c r="L6" s="182"/>
      <c r="M6" s="205"/>
      <c r="N6" s="161"/>
    </row>
    <row r="7" s="162" customFormat="1" ht="25" customHeight="1" spans="1:14">
      <c r="A7" s="186" t="s">
        <v>330</v>
      </c>
      <c r="B7" s="187"/>
      <c r="C7" s="183">
        <f>C8+C13+C26</f>
        <v>5302925</v>
      </c>
      <c r="D7" s="183">
        <f t="shared" ref="D7:I7" si="3">D8+D13+D26</f>
        <v>814842</v>
      </c>
      <c r="E7" s="183"/>
      <c r="F7" s="183">
        <f t="shared" si="3"/>
        <v>1832733</v>
      </c>
      <c r="G7" s="183">
        <f t="shared" si="3"/>
        <v>1281665</v>
      </c>
      <c r="H7" s="183"/>
      <c r="I7" s="183">
        <f t="shared" si="3"/>
        <v>1886364</v>
      </c>
      <c r="J7" s="204">
        <f t="shared" si="1"/>
        <v>1.02926285498215</v>
      </c>
      <c r="K7" s="204">
        <f t="shared" si="2"/>
        <v>1.47180737556226</v>
      </c>
      <c r="L7" s="182"/>
      <c r="M7" s="205"/>
      <c r="N7" s="161"/>
    </row>
    <row r="8" s="164" customFormat="1" ht="25" customHeight="1" spans="1:14">
      <c r="A8" s="181" t="s">
        <v>331</v>
      </c>
      <c r="B8" s="182"/>
      <c r="C8" s="183">
        <f>C9+C10+C11+C12</f>
        <v>132000</v>
      </c>
      <c r="D8" s="183">
        <f t="shared" ref="D8:I8" si="4">D9+D10+D11+D12</f>
        <v>0</v>
      </c>
      <c r="E8" s="183"/>
      <c r="F8" s="183">
        <f t="shared" si="4"/>
        <v>63400</v>
      </c>
      <c r="G8" s="183">
        <f t="shared" si="4"/>
        <v>52750</v>
      </c>
      <c r="H8" s="183"/>
      <c r="I8" s="183">
        <f t="shared" si="4"/>
        <v>69570</v>
      </c>
      <c r="J8" s="204">
        <f t="shared" si="1"/>
        <v>1.09731861198738</v>
      </c>
      <c r="K8" s="204">
        <f t="shared" si="2"/>
        <v>1.31886255924171</v>
      </c>
      <c r="L8" s="182"/>
      <c r="M8" s="205"/>
      <c r="N8" s="161"/>
    </row>
    <row r="9" s="164" customFormat="1" ht="58" customHeight="1" spans="1:14">
      <c r="A9" s="188">
        <v>1</v>
      </c>
      <c r="B9" s="189" t="s">
        <v>332</v>
      </c>
      <c r="C9" s="190">
        <f>'82个辖区市重点项目'!C44</f>
        <v>10000</v>
      </c>
      <c r="D9" s="190">
        <f>'82个辖区市重点项目'!K44</f>
        <v>0</v>
      </c>
      <c r="E9" s="189" t="s">
        <v>333</v>
      </c>
      <c r="F9" s="191">
        <f>'82个辖区市重点项目'!G44</f>
        <v>6000</v>
      </c>
      <c r="G9" s="190">
        <f>'82个辖区市重点项目'!L44</f>
        <v>6000</v>
      </c>
      <c r="H9" s="140" t="str">
        <f>'82个辖区市重点项目'!S44</f>
        <v>处于图审阶段，拟办理施工许可证。</v>
      </c>
      <c r="I9" s="190">
        <f>'82个辖区市重点项目'!M44</f>
        <v>7500</v>
      </c>
      <c r="J9" s="206">
        <f t="shared" si="1"/>
        <v>1.25</v>
      </c>
      <c r="K9" s="206">
        <f t="shared" si="2"/>
        <v>1.25</v>
      </c>
      <c r="L9" s="193" t="s">
        <v>334</v>
      </c>
      <c r="M9" s="207" t="s">
        <v>335</v>
      </c>
      <c r="N9" s="166"/>
    </row>
    <row r="10" s="164" customFormat="1" ht="45" customHeight="1" spans="1:14">
      <c r="A10" s="188">
        <v>2</v>
      </c>
      <c r="B10" s="189" t="s">
        <v>336</v>
      </c>
      <c r="C10" s="190">
        <f>'82个辖区市重点项目'!C41</f>
        <v>20000</v>
      </c>
      <c r="D10" s="190">
        <f>'82个辖区市重点项目'!K41</f>
        <v>0</v>
      </c>
      <c r="E10" s="189" t="s">
        <v>337</v>
      </c>
      <c r="F10" s="191">
        <f>'82个辖区市重点项目'!G41</f>
        <v>12700</v>
      </c>
      <c r="G10" s="190">
        <f>'82个辖区市重点项目'!L41</f>
        <v>6550</v>
      </c>
      <c r="H10" s="140" t="str">
        <f>'82个辖区市重点项目'!S41</f>
        <v>项目于5月21日取得竣工备案证明。</v>
      </c>
      <c r="I10" s="190">
        <f>'82个辖区市重点项目'!M41</f>
        <v>18220</v>
      </c>
      <c r="J10" s="206">
        <f t="shared" si="1"/>
        <v>1.43464566929134</v>
      </c>
      <c r="K10" s="206">
        <f t="shared" si="2"/>
        <v>2.78167938931298</v>
      </c>
      <c r="L10" s="193" t="s">
        <v>338</v>
      </c>
      <c r="M10" s="205" t="s">
        <v>339</v>
      </c>
      <c r="N10" s="161"/>
    </row>
    <row r="11" s="164" customFormat="1" ht="95" customHeight="1" spans="1:14">
      <c r="A11" s="188">
        <v>3</v>
      </c>
      <c r="B11" s="189" t="s">
        <v>340</v>
      </c>
      <c r="C11" s="190">
        <f>'82个辖区市重点项目'!C33</f>
        <v>80000</v>
      </c>
      <c r="D11" s="190">
        <f>'82个辖区市重点项目'!K33</f>
        <v>0</v>
      </c>
      <c r="E11" s="189" t="s">
        <v>341</v>
      </c>
      <c r="F11" s="191">
        <f>'82个辖区市重点项目'!G33</f>
        <v>30000</v>
      </c>
      <c r="G11" s="190">
        <f>'82个辖区市重点项目'!L33</f>
        <v>28000</v>
      </c>
      <c r="H11" s="140" t="str">
        <f>'82个辖区市重点项目'!S33</f>
        <v>项目处于零星施工状态，正在进行材料调运及规整。</v>
      </c>
      <c r="I11" s="190">
        <f>'82个辖区市重点项目'!M33</f>
        <v>24000</v>
      </c>
      <c r="J11" s="206">
        <f t="shared" si="1"/>
        <v>0.8</v>
      </c>
      <c r="K11" s="206">
        <f t="shared" si="2"/>
        <v>0.857142857142857</v>
      </c>
      <c r="L11" s="193" t="s">
        <v>342</v>
      </c>
      <c r="M11" s="205" t="s">
        <v>343</v>
      </c>
      <c r="N11" s="161"/>
    </row>
    <row r="12" s="164" customFormat="1" ht="87" customHeight="1" spans="1:14">
      <c r="A12" s="188">
        <v>4</v>
      </c>
      <c r="B12" s="189" t="s">
        <v>344</v>
      </c>
      <c r="C12" s="190">
        <f>'82个辖区市重点项目'!C37</f>
        <v>22000</v>
      </c>
      <c r="D12" s="190">
        <f>'82个辖区市重点项目'!K37</f>
        <v>0</v>
      </c>
      <c r="E12" s="189" t="s">
        <v>345</v>
      </c>
      <c r="F12" s="191">
        <f>'82个辖区市重点项目'!G37</f>
        <v>14700</v>
      </c>
      <c r="G12" s="190">
        <f>'82个辖区市重点项目'!L37</f>
        <v>12200</v>
      </c>
      <c r="H12" s="140" t="str">
        <f>'82个辖区市重点项目'!S37</f>
        <v>玻璃幕墙、金属幕墙安装100%；地下室风管安装80%；水电、消防、智能化等安装50%；墙体、天棚刷腻子完成80%。</v>
      </c>
      <c r="I12" s="190">
        <f>'82个辖区市重点项目'!M37</f>
        <v>19850</v>
      </c>
      <c r="J12" s="206">
        <f t="shared" si="1"/>
        <v>1.35034013605442</v>
      </c>
      <c r="K12" s="206">
        <f t="shared" si="2"/>
        <v>1.62704918032787</v>
      </c>
      <c r="L12" s="193" t="s">
        <v>342</v>
      </c>
      <c r="M12" s="205" t="s">
        <v>343</v>
      </c>
      <c r="N12" s="161"/>
    </row>
    <row r="13" s="164" customFormat="1" ht="24" customHeight="1" spans="1:14">
      <c r="A13" s="181" t="s">
        <v>346</v>
      </c>
      <c r="B13" s="182"/>
      <c r="C13" s="183">
        <f>SUM(C14:C25)</f>
        <v>2018346</v>
      </c>
      <c r="D13" s="183">
        <f t="shared" ref="D13:I13" si="5">SUM(D14:D25)</f>
        <v>814842</v>
      </c>
      <c r="E13" s="183"/>
      <c r="F13" s="183">
        <f t="shared" si="5"/>
        <v>519900</v>
      </c>
      <c r="G13" s="183">
        <f t="shared" si="5"/>
        <v>373171</v>
      </c>
      <c r="H13" s="183"/>
      <c r="I13" s="183">
        <f t="shared" si="5"/>
        <v>591846</v>
      </c>
      <c r="J13" s="204">
        <f t="shared" si="1"/>
        <v>1.13838430467398</v>
      </c>
      <c r="K13" s="204">
        <f t="shared" si="2"/>
        <v>1.58599140876435</v>
      </c>
      <c r="L13" s="193"/>
      <c r="M13" s="205"/>
      <c r="N13" s="161"/>
    </row>
    <row r="14" s="164" customFormat="1" ht="79" customHeight="1" spans="1:14">
      <c r="A14" s="188">
        <v>5</v>
      </c>
      <c r="B14" s="189" t="s">
        <v>347</v>
      </c>
      <c r="C14" s="190">
        <f>'82个辖区市重点项目'!C7</f>
        <v>182400</v>
      </c>
      <c r="D14" s="190">
        <f>'82个辖区市重点项目'!K7</f>
        <v>32388</v>
      </c>
      <c r="E14" s="189" t="s">
        <v>348</v>
      </c>
      <c r="F14" s="191">
        <f>'82个辖区市重点项目'!G7</f>
        <v>19000</v>
      </c>
      <c r="G14" s="190">
        <f>'82个辖区市重点项目'!L7</f>
        <v>11500</v>
      </c>
      <c r="H14" s="140" t="str">
        <f>'82个辖区市重点项目'!S7</f>
        <v>正进行主体结构施工。除高层主楼外，其余多层建筑均已封顶。</v>
      </c>
      <c r="I14" s="190">
        <f>'82个辖区市重点项目'!M7</f>
        <v>17650</v>
      </c>
      <c r="J14" s="206">
        <f t="shared" si="1"/>
        <v>0.928947368421053</v>
      </c>
      <c r="K14" s="206">
        <f t="shared" si="2"/>
        <v>1.53478260869565</v>
      </c>
      <c r="L14" s="193" t="s">
        <v>349</v>
      </c>
      <c r="M14" s="205" t="s">
        <v>350</v>
      </c>
      <c r="N14" s="161"/>
    </row>
    <row r="15" s="161" customFormat="1" ht="78" customHeight="1" spans="1:13">
      <c r="A15" s="188">
        <v>6</v>
      </c>
      <c r="B15" s="189" t="s">
        <v>351</v>
      </c>
      <c r="C15" s="190">
        <f>'82个辖区市重点项目'!C26</f>
        <v>579063</v>
      </c>
      <c r="D15" s="190">
        <f>'82个辖区市重点项目'!K26</f>
        <v>460000</v>
      </c>
      <c r="E15" s="189" t="s">
        <v>352</v>
      </c>
      <c r="F15" s="191">
        <f>'82个辖区市重点项目'!G26</f>
        <v>124000</v>
      </c>
      <c r="G15" s="190">
        <f>'82个辖区市重点项目'!L26</f>
        <v>105000</v>
      </c>
      <c r="H15" s="140" t="str">
        <f>'82个辖区市重点项目'!S26</f>
        <v>主体结构已全部封顶，砌筑完成95%。外立面门窗窗框安装完成95%。</v>
      </c>
      <c r="I15" s="190">
        <f>'82个辖区市重点项目'!M26</f>
        <v>170600</v>
      </c>
      <c r="J15" s="206">
        <f t="shared" ref="J15:J36" si="6">I15/F15</f>
        <v>1.3758064516129</v>
      </c>
      <c r="K15" s="206">
        <f t="shared" ref="K15:K27" si="7">I15/G15</f>
        <v>1.6247619047619</v>
      </c>
      <c r="L15" s="193" t="s">
        <v>353</v>
      </c>
      <c r="M15" s="205" t="s">
        <v>354</v>
      </c>
    </row>
    <row r="16" s="161" customFormat="1" ht="65" customHeight="1" spans="1:13">
      <c r="A16" s="188">
        <v>7</v>
      </c>
      <c r="B16" s="189" t="s">
        <v>355</v>
      </c>
      <c r="C16" s="190">
        <f>'82个辖区市重点项目'!C32</f>
        <v>211240</v>
      </c>
      <c r="D16" s="190">
        <f>'82个辖区市重点项目'!K32</f>
        <v>0</v>
      </c>
      <c r="E16" s="189" t="s">
        <v>356</v>
      </c>
      <c r="F16" s="191">
        <f>'82个辖区市重点项目'!G32</f>
        <v>35000</v>
      </c>
      <c r="G16" s="190">
        <f>'82个辖区市重点项目'!L32</f>
        <v>15000</v>
      </c>
      <c r="H16" s="140" t="str">
        <f>'82个辖区市重点项目'!S32</f>
        <v>XY191顺利出坞下水。</v>
      </c>
      <c r="I16" s="190">
        <f>'82个辖区市重点项目'!M32</f>
        <v>30824</v>
      </c>
      <c r="J16" s="206">
        <f t="shared" si="6"/>
        <v>0.880685714285714</v>
      </c>
      <c r="K16" s="206">
        <f t="shared" si="7"/>
        <v>2.05493333333333</v>
      </c>
      <c r="L16" s="193" t="s">
        <v>353</v>
      </c>
      <c r="M16" s="205" t="s">
        <v>354</v>
      </c>
    </row>
    <row r="17" s="161" customFormat="1" ht="82" customHeight="1" spans="1:13">
      <c r="A17" s="188">
        <v>8</v>
      </c>
      <c r="B17" s="189" t="s">
        <v>357</v>
      </c>
      <c r="C17" s="190">
        <f>'82个辖区市重点项目'!C25</f>
        <v>200000</v>
      </c>
      <c r="D17" s="190">
        <f>'82个辖区市重点项目'!K25</f>
        <v>193683</v>
      </c>
      <c r="E17" s="189" t="s">
        <v>358</v>
      </c>
      <c r="F17" s="191">
        <f>'82个辖区市重点项目'!G25</f>
        <v>25000</v>
      </c>
      <c r="G17" s="190">
        <f>'82个辖区市重点项目'!L25</f>
        <v>11900</v>
      </c>
      <c r="H17" s="140" t="str">
        <f>'82个辖区市重点项目'!S25</f>
        <v>四期-4C:5号楼施工至五层，4号楼出正负零；潮街整体完成20%；三期整体完成40%。</v>
      </c>
      <c r="I17" s="190">
        <f>'82个辖区市重点项目'!M25</f>
        <v>11900</v>
      </c>
      <c r="J17" s="206">
        <f t="shared" si="6"/>
        <v>0.476</v>
      </c>
      <c r="K17" s="206">
        <f t="shared" si="7"/>
        <v>1</v>
      </c>
      <c r="L17" s="193" t="s">
        <v>359</v>
      </c>
      <c r="M17" s="205" t="s">
        <v>360</v>
      </c>
    </row>
    <row r="18" s="161" customFormat="1" ht="93" customHeight="1" spans="1:13">
      <c r="A18" s="188">
        <v>9</v>
      </c>
      <c r="B18" s="189" t="s">
        <v>361</v>
      </c>
      <c r="C18" s="190">
        <f>'82个辖区市重点项目'!C24</f>
        <v>200000</v>
      </c>
      <c r="D18" s="190">
        <f>'82个辖区市重点项目'!K24</f>
        <v>128771</v>
      </c>
      <c r="E18" s="189" t="s">
        <v>362</v>
      </c>
      <c r="F18" s="191">
        <f>'82个辖区市重点项目'!G24</f>
        <v>1600</v>
      </c>
      <c r="G18" s="190">
        <f>'82个辖区市重点项目'!L24</f>
        <v>850</v>
      </c>
      <c r="H18" s="140" t="str">
        <f>'82个辖区市重点项目'!S24</f>
        <v>园区北侧物流园室外工程施工，健为医疗三期室外工程施工，佳福隆二期主体施工。</v>
      </c>
      <c r="I18" s="190">
        <f>'82个辖区市重点项目'!M24</f>
        <v>1800</v>
      </c>
      <c r="J18" s="206">
        <f t="shared" si="6"/>
        <v>1.125</v>
      </c>
      <c r="K18" s="206">
        <f t="shared" si="7"/>
        <v>2.11764705882353</v>
      </c>
      <c r="L18" s="193" t="s">
        <v>363</v>
      </c>
      <c r="M18" s="205" t="s">
        <v>350</v>
      </c>
    </row>
    <row r="19" s="161" customFormat="1" ht="78" customHeight="1" spans="1:13">
      <c r="A19" s="188">
        <v>10</v>
      </c>
      <c r="B19" s="189" t="s">
        <v>364</v>
      </c>
      <c r="C19" s="190">
        <f>'82个辖区市重点项目'!C34</f>
        <v>90000</v>
      </c>
      <c r="D19" s="190">
        <f>'82个辖区市重点项目'!K34</f>
        <v>0</v>
      </c>
      <c r="E19" s="189" t="s">
        <v>365</v>
      </c>
      <c r="F19" s="191">
        <f>'82个辖区市重点项目'!G34</f>
        <v>16000</v>
      </c>
      <c r="G19" s="190">
        <f>'82个辖区市重点项目'!L34</f>
        <v>7500</v>
      </c>
      <c r="H19" s="140" t="str">
        <f>'82个辖区市重点项目'!S34</f>
        <v>正在进行主体结构施工，已完成地下室施工。</v>
      </c>
      <c r="I19" s="190">
        <f>'82个辖区市重点项目'!M34</f>
        <v>17600</v>
      </c>
      <c r="J19" s="206">
        <f t="shared" si="6"/>
        <v>1.1</v>
      </c>
      <c r="K19" s="206">
        <f t="shared" si="7"/>
        <v>2.34666666666667</v>
      </c>
      <c r="L19" s="193" t="s">
        <v>363</v>
      </c>
      <c r="M19" s="205" t="s">
        <v>350</v>
      </c>
    </row>
    <row r="20" s="161" customFormat="1" ht="61" customHeight="1" spans="1:13">
      <c r="A20" s="188">
        <v>11</v>
      </c>
      <c r="B20" s="189" t="s">
        <v>366</v>
      </c>
      <c r="C20" s="190">
        <f>'82个辖区市重点项目'!C43</f>
        <v>22000</v>
      </c>
      <c r="D20" s="190">
        <f>'82个辖区市重点项目'!K43</f>
        <v>0</v>
      </c>
      <c r="E20" s="189" t="s">
        <v>367</v>
      </c>
      <c r="F20" s="191">
        <f>'82个辖区市重点项目'!G43</f>
        <v>500</v>
      </c>
      <c r="G20" s="190">
        <f>'82个辖区市重点项目'!L43</f>
        <v>205</v>
      </c>
      <c r="H20" s="140" t="str">
        <f>'82个辖区市重点项目'!S43</f>
        <v>正在进行基坑支护施工。</v>
      </c>
      <c r="I20" s="190">
        <f>'82个辖区市重点项目'!M43</f>
        <v>265</v>
      </c>
      <c r="J20" s="206">
        <f t="shared" si="6"/>
        <v>0.53</v>
      </c>
      <c r="K20" s="206">
        <f t="shared" si="7"/>
        <v>1.29268292682927</v>
      </c>
      <c r="L20" s="193" t="s">
        <v>363</v>
      </c>
      <c r="M20" s="205" t="s">
        <v>350</v>
      </c>
    </row>
    <row r="21" s="161" customFormat="1" ht="65" customHeight="1" spans="1:13">
      <c r="A21" s="188">
        <v>12</v>
      </c>
      <c r="B21" s="189" t="s">
        <v>368</v>
      </c>
      <c r="C21" s="190">
        <f>'82个辖区市重点项目'!C38</f>
        <v>17000</v>
      </c>
      <c r="D21" s="190">
        <f>'82个辖区市重点项目'!K38</f>
        <v>0</v>
      </c>
      <c r="E21" s="189" t="s">
        <v>369</v>
      </c>
      <c r="F21" s="191">
        <f>'82个辖区市重点项目'!G38</f>
        <v>3500</v>
      </c>
      <c r="G21" s="190">
        <f>'82个辖区市重点项目'!L38</f>
        <v>3500</v>
      </c>
      <c r="H21" s="140" t="str">
        <f>'82个辖区市重点项目'!S38</f>
        <v>质量控制体系建立。</v>
      </c>
      <c r="I21" s="190">
        <f>'82个辖区市重点项目'!M38</f>
        <v>4600</v>
      </c>
      <c r="J21" s="206">
        <f t="shared" si="6"/>
        <v>1.31428571428571</v>
      </c>
      <c r="K21" s="206">
        <f t="shared" si="7"/>
        <v>1.31428571428571</v>
      </c>
      <c r="L21" s="193" t="s">
        <v>370</v>
      </c>
      <c r="M21" s="205" t="s">
        <v>354</v>
      </c>
    </row>
    <row r="22" s="161" customFormat="1" ht="61" customHeight="1" spans="1:13">
      <c r="A22" s="188">
        <v>13</v>
      </c>
      <c r="B22" s="189" t="s">
        <v>371</v>
      </c>
      <c r="C22" s="190">
        <f>'82个辖区市重点项目'!C39</f>
        <v>37150</v>
      </c>
      <c r="D22" s="190">
        <f>'82个辖区市重点项目'!K39</f>
        <v>0</v>
      </c>
      <c r="E22" s="189" t="s">
        <v>372</v>
      </c>
      <c r="F22" s="191">
        <f>'82个辖区市重点项目'!G39</f>
        <v>8300</v>
      </c>
      <c r="G22" s="190">
        <f>'82个辖区市重点项目'!L39</f>
        <v>5220</v>
      </c>
      <c r="H22" s="140" t="str">
        <f>'82个辖区市重点项目'!S39</f>
        <v>项目地下室顶板施工完成，进入上部主体结构施工。</v>
      </c>
      <c r="I22" s="190">
        <f>'82个辖区市重点项目'!M39</f>
        <v>7724</v>
      </c>
      <c r="J22" s="206">
        <f t="shared" si="6"/>
        <v>0.930602409638554</v>
      </c>
      <c r="K22" s="206">
        <f t="shared" si="7"/>
        <v>1.47969348659004</v>
      </c>
      <c r="L22" s="193" t="s">
        <v>373</v>
      </c>
      <c r="M22" s="205" t="s">
        <v>339</v>
      </c>
    </row>
    <row r="23" s="161" customFormat="1" ht="74" customHeight="1" spans="1:13">
      <c r="A23" s="188">
        <v>14</v>
      </c>
      <c r="B23" s="189" t="s">
        <v>374</v>
      </c>
      <c r="C23" s="190">
        <f>'82个辖区市重点项目'!C36</f>
        <v>81513</v>
      </c>
      <c r="D23" s="190">
        <f>'82个辖区市重点项目'!K36</f>
        <v>0</v>
      </c>
      <c r="E23" s="189" t="s">
        <v>348</v>
      </c>
      <c r="F23" s="191">
        <f>'82个辖区市重点项目'!G36</f>
        <v>48000</v>
      </c>
      <c r="G23" s="190">
        <f>'82个辖区市重点项目'!L36</f>
        <v>24500</v>
      </c>
      <c r="H23" s="140" t="str">
        <f>'82个辖区市重点项目'!S36</f>
        <v>砌筑工程完成100%；抹灰工程完成95%；安装工程完成50%。</v>
      </c>
      <c r="I23" s="190">
        <f>'82个辖区市重点项目'!M36</f>
        <v>48913</v>
      </c>
      <c r="J23" s="206">
        <f t="shared" si="6"/>
        <v>1.01902083333333</v>
      </c>
      <c r="K23" s="206">
        <f t="shared" si="7"/>
        <v>1.99644897959184</v>
      </c>
      <c r="L23" s="193" t="s">
        <v>373</v>
      </c>
      <c r="M23" s="205" t="s">
        <v>339</v>
      </c>
    </row>
    <row r="24" s="161" customFormat="1" ht="78" customHeight="1" spans="1:13">
      <c r="A24" s="188">
        <v>15</v>
      </c>
      <c r="B24" s="189" t="s">
        <v>375</v>
      </c>
      <c r="C24" s="190">
        <f>'82个辖区市重点项目'!C28</f>
        <v>392980</v>
      </c>
      <c r="D24" s="190">
        <f>'82个辖区市重点项目'!K28</f>
        <v>0</v>
      </c>
      <c r="E24" s="189" t="s">
        <v>376</v>
      </c>
      <c r="F24" s="191">
        <f>'82个辖区市重点项目'!G28</f>
        <v>237000</v>
      </c>
      <c r="G24" s="190">
        <f>'82个辖区市重点项目'!L28</f>
        <v>187000</v>
      </c>
      <c r="H24" s="140" t="str">
        <f>'82个辖区市重点项目'!S28</f>
        <v>完成销售二展，主体结构完成40%。</v>
      </c>
      <c r="I24" s="190">
        <f>'82个辖区市重点项目'!M28</f>
        <v>278000</v>
      </c>
      <c r="J24" s="206">
        <f t="shared" si="6"/>
        <v>1.17299578059072</v>
      </c>
      <c r="K24" s="206">
        <f t="shared" si="7"/>
        <v>1.48663101604278</v>
      </c>
      <c r="L24" s="193" t="s">
        <v>377</v>
      </c>
      <c r="M24" s="205" t="s">
        <v>350</v>
      </c>
    </row>
    <row r="25" s="161" customFormat="1" ht="98" customHeight="1" spans="1:13">
      <c r="A25" s="188">
        <v>16</v>
      </c>
      <c r="B25" s="189" t="s">
        <v>378</v>
      </c>
      <c r="C25" s="190">
        <v>5000</v>
      </c>
      <c r="D25" s="190">
        <v>0</v>
      </c>
      <c r="E25" s="189" t="s">
        <v>379</v>
      </c>
      <c r="F25" s="191">
        <v>2000</v>
      </c>
      <c r="G25" s="190">
        <f>296+200+200+300</f>
        <v>996</v>
      </c>
      <c r="H25" s="140" t="s">
        <v>380</v>
      </c>
      <c r="I25" s="190">
        <f>296+200+825+649</f>
        <v>1970</v>
      </c>
      <c r="J25" s="206">
        <f t="shared" si="6"/>
        <v>0.985</v>
      </c>
      <c r="K25" s="206">
        <f t="shared" si="7"/>
        <v>1.97791164658635</v>
      </c>
      <c r="L25" s="193" t="s">
        <v>349</v>
      </c>
      <c r="M25" s="208" t="s">
        <v>350</v>
      </c>
    </row>
    <row r="26" s="161" customFormat="1" ht="24" customHeight="1" spans="1:13">
      <c r="A26" s="181" t="s">
        <v>381</v>
      </c>
      <c r="B26" s="182"/>
      <c r="C26" s="183">
        <f>SUM(C27:C39)</f>
        <v>3152579</v>
      </c>
      <c r="D26" s="183">
        <f>SUM(D27:D39)</f>
        <v>0</v>
      </c>
      <c r="E26" s="183"/>
      <c r="F26" s="183">
        <f>SUM(F27:F39)</f>
        <v>1249433</v>
      </c>
      <c r="G26" s="183">
        <f>SUM(G27:G39)</f>
        <v>855744</v>
      </c>
      <c r="H26" s="183"/>
      <c r="I26" s="183">
        <f>SUM(I27:I39)</f>
        <v>1224948</v>
      </c>
      <c r="J26" s="204">
        <f t="shared" si="6"/>
        <v>0.980403110851082</v>
      </c>
      <c r="K26" s="204">
        <f t="shared" si="7"/>
        <v>1.43144211352928</v>
      </c>
      <c r="L26" s="193"/>
      <c r="M26" s="208"/>
    </row>
    <row r="27" s="165" customFormat="1" ht="93" customHeight="1" spans="1:14">
      <c r="A27" s="188">
        <v>17</v>
      </c>
      <c r="B27" s="189" t="s">
        <v>382</v>
      </c>
      <c r="C27" s="141">
        <f>'82个辖区市重点项目'!C8</f>
        <v>38000</v>
      </c>
      <c r="D27" s="190">
        <f>'82个辖区市重点项目'!K8</f>
        <v>0</v>
      </c>
      <c r="E27" s="189" t="s">
        <v>383</v>
      </c>
      <c r="F27" s="141">
        <f>'82个辖区市重点项目'!G8</f>
        <v>4400</v>
      </c>
      <c r="G27" s="190">
        <f>'82个辖区市重点项目'!L8</f>
        <v>3750</v>
      </c>
      <c r="H27" s="140" t="str">
        <f>'82个辖区市重点项目'!S8</f>
        <v>旧改建筑部分内墙砌筑工程基本完工，正在进行外立面工程。</v>
      </c>
      <c r="I27" s="190">
        <f>'82个辖区市重点项目'!M8</f>
        <v>3900</v>
      </c>
      <c r="J27" s="206">
        <f t="shared" si="6"/>
        <v>0.886363636363636</v>
      </c>
      <c r="K27" s="206">
        <f t="shared" si="7"/>
        <v>1.04</v>
      </c>
      <c r="L27" s="193" t="s">
        <v>334</v>
      </c>
      <c r="M27" s="208" t="s">
        <v>335</v>
      </c>
      <c r="N27" s="161"/>
    </row>
    <row r="28" s="165" customFormat="1" ht="68" customHeight="1" spans="1:14">
      <c r="A28" s="188">
        <v>18</v>
      </c>
      <c r="B28" s="189" t="s">
        <v>384</v>
      </c>
      <c r="C28" s="141">
        <f>'82个辖区市重点项目'!C42</f>
        <v>58462</v>
      </c>
      <c r="D28" s="190">
        <f>'82个辖区市重点项目'!K42</f>
        <v>0</v>
      </c>
      <c r="E28" s="189" t="s">
        <v>385</v>
      </c>
      <c r="F28" s="141">
        <f>'82个辖区市重点项目'!G42</f>
        <v>1000</v>
      </c>
      <c r="G28" s="190">
        <f>'82个辖区市重点项目'!L42</f>
        <v>0</v>
      </c>
      <c r="H28" s="140" t="str">
        <f>'82个辖区市重点项目'!S42</f>
        <v>正在进行前期手续办理，已完成工规证的办理。</v>
      </c>
      <c r="I28" s="190">
        <f>'82个辖区市重点项目'!M42</f>
        <v>800</v>
      </c>
      <c r="J28" s="206">
        <f t="shared" si="6"/>
        <v>0.8</v>
      </c>
      <c r="K28" s="206" t="s">
        <v>386</v>
      </c>
      <c r="L28" s="193" t="s">
        <v>349</v>
      </c>
      <c r="M28" s="208" t="s">
        <v>350</v>
      </c>
      <c r="N28" s="161"/>
    </row>
    <row r="29" s="165" customFormat="1" ht="53" customHeight="1" spans="1:14">
      <c r="A29" s="188">
        <v>19</v>
      </c>
      <c r="B29" s="189" t="s">
        <v>387</v>
      </c>
      <c r="C29" s="141">
        <f>'82个辖区市重点项目'!C35</f>
        <v>6800</v>
      </c>
      <c r="D29" s="190">
        <f>'82个辖区市重点项目'!K35</f>
        <v>0</v>
      </c>
      <c r="E29" s="189" t="s">
        <v>388</v>
      </c>
      <c r="F29" s="141">
        <f>'82个辖区市重点项目'!G35</f>
        <v>3000</v>
      </c>
      <c r="G29" s="190">
        <f>'82个辖区市重点项目'!L35</f>
        <v>2100</v>
      </c>
      <c r="H29" s="140" t="str">
        <f>'82个辖区市重点项目'!S35</f>
        <v>采购200万元设备。</v>
      </c>
      <c r="I29" s="190">
        <f>'82个辖区市重点项目'!M35</f>
        <v>2100</v>
      </c>
      <c r="J29" s="206">
        <f t="shared" si="6"/>
        <v>0.7</v>
      </c>
      <c r="K29" s="206">
        <f>I29/G29</f>
        <v>1</v>
      </c>
      <c r="L29" s="193" t="s">
        <v>349</v>
      </c>
      <c r="M29" s="208" t="s">
        <v>350</v>
      </c>
      <c r="N29" s="161"/>
    </row>
    <row r="30" s="165" customFormat="1" ht="69" customHeight="1" spans="1:14">
      <c r="A30" s="188">
        <v>20</v>
      </c>
      <c r="B30" s="189" t="s">
        <v>389</v>
      </c>
      <c r="C30" s="141">
        <f>'82个辖区市重点项目'!C9</f>
        <v>45000</v>
      </c>
      <c r="D30" s="190">
        <f>'82个辖区市重点项目'!K9</f>
        <v>0</v>
      </c>
      <c r="E30" s="189" t="s">
        <v>390</v>
      </c>
      <c r="F30" s="141">
        <f>'82个辖区市重点项目'!G9</f>
        <v>2000</v>
      </c>
      <c r="G30" s="190">
        <f>'82个辖区市重点项目'!L9</f>
        <v>400</v>
      </c>
      <c r="H30" s="140" t="str">
        <f>'82个辖区市重点项目'!S9</f>
        <v>正在进行设计方案深化。</v>
      </c>
      <c r="I30" s="190">
        <f>'82个辖区市重点项目'!M9</f>
        <v>400</v>
      </c>
      <c r="J30" s="206">
        <f t="shared" si="6"/>
        <v>0.2</v>
      </c>
      <c r="K30" s="206">
        <f>I30/G30</f>
        <v>1</v>
      </c>
      <c r="L30" s="193" t="s">
        <v>338</v>
      </c>
      <c r="M30" s="205" t="s">
        <v>339</v>
      </c>
      <c r="N30" s="161"/>
    </row>
    <row r="31" s="165" customFormat="1" ht="95" customHeight="1" spans="1:14">
      <c r="A31" s="188">
        <v>21</v>
      </c>
      <c r="B31" s="189" t="s">
        <v>391</v>
      </c>
      <c r="C31" s="141">
        <f>'82个辖区市重点项目'!C31</f>
        <v>32000</v>
      </c>
      <c r="D31" s="190">
        <f>'82个辖区市重点项目'!K31</f>
        <v>0</v>
      </c>
      <c r="E31" s="189" t="s">
        <v>392</v>
      </c>
      <c r="F31" s="141">
        <f>'82个辖区市重点项目'!G31</f>
        <v>10000</v>
      </c>
      <c r="G31" s="190">
        <f>'82个辖区市重点项目'!L31</f>
        <v>3234</v>
      </c>
      <c r="H31" s="140" t="str">
        <f>'82个辖区市重点项目'!S31</f>
        <v>清表土方外运、围挡、广告喷漆、施工大门、洗车台、过水槽、互动板房安装，原场地内混凝土路面破碎外运，临时混凝土道路浇筑。</v>
      </c>
      <c r="I31" s="190">
        <f>'82个辖区市重点项目'!M31</f>
        <v>4681</v>
      </c>
      <c r="J31" s="206">
        <f t="shared" si="6"/>
        <v>0.4681</v>
      </c>
      <c r="K31" s="206">
        <f>I31/G31</f>
        <v>1.44743351886209</v>
      </c>
      <c r="L31" s="193" t="s">
        <v>353</v>
      </c>
      <c r="M31" s="205" t="s">
        <v>354</v>
      </c>
      <c r="N31" s="161"/>
    </row>
    <row r="32" s="165" customFormat="1" ht="129" customHeight="1" spans="1:14">
      <c r="A32" s="188">
        <v>22</v>
      </c>
      <c r="B32" s="189" t="s">
        <v>393</v>
      </c>
      <c r="C32" s="141">
        <v>162000</v>
      </c>
      <c r="D32" s="190">
        <v>0</v>
      </c>
      <c r="E32" s="189" t="s">
        <v>394</v>
      </c>
      <c r="F32" s="141">
        <v>1000</v>
      </c>
      <c r="G32" s="190">
        <v>0</v>
      </c>
      <c r="H32" s="140" t="s">
        <v>395</v>
      </c>
      <c r="I32" s="190">
        <v>0</v>
      </c>
      <c r="J32" s="206">
        <f t="shared" si="6"/>
        <v>0</v>
      </c>
      <c r="K32" s="206" t="s">
        <v>386</v>
      </c>
      <c r="L32" s="193" t="s">
        <v>353</v>
      </c>
      <c r="M32" s="205" t="s">
        <v>354</v>
      </c>
      <c r="N32" s="161"/>
    </row>
    <row r="33" s="165" customFormat="1" ht="65" customHeight="1" spans="1:14">
      <c r="A33" s="188">
        <v>23</v>
      </c>
      <c r="B33" s="189" t="s">
        <v>396</v>
      </c>
      <c r="C33" s="141">
        <f>'82个辖区市重点项目'!C27</f>
        <v>292972</v>
      </c>
      <c r="D33" s="190">
        <f>'82个辖区市重点项目'!K27</f>
        <v>0</v>
      </c>
      <c r="E33" s="189" t="s">
        <v>397</v>
      </c>
      <c r="F33" s="141">
        <f>'82个辖区市重点项目'!G27</f>
        <v>164000</v>
      </c>
      <c r="G33" s="190">
        <f>'82个辖区市重点项目'!L27</f>
        <v>156500</v>
      </c>
      <c r="H33" s="140" t="str">
        <f>'82个辖区市重点项目'!S27</f>
        <v>桩基施工完成，进行主体施工。</v>
      </c>
      <c r="I33" s="190">
        <f>'82个辖区市重点项目'!M27</f>
        <v>241777</v>
      </c>
      <c r="J33" s="206">
        <f t="shared" si="6"/>
        <v>1.47425</v>
      </c>
      <c r="K33" s="206">
        <f>I33/G33</f>
        <v>1.54490095846645</v>
      </c>
      <c r="L33" s="193" t="s">
        <v>370</v>
      </c>
      <c r="M33" s="205" t="s">
        <v>354</v>
      </c>
      <c r="N33" s="161"/>
    </row>
    <row r="34" s="165" customFormat="1" ht="63" customHeight="1" spans="1:14">
      <c r="A34" s="188">
        <v>24</v>
      </c>
      <c r="B34" s="189" t="s">
        <v>398</v>
      </c>
      <c r="C34" s="141">
        <f>'82个辖区市重点项目'!C40</f>
        <v>20000</v>
      </c>
      <c r="D34" s="190">
        <f>'82个辖区市重点项目'!K40</f>
        <v>0</v>
      </c>
      <c r="E34" s="189" t="s">
        <v>399</v>
      </c>
      <c r="F34" s="141">
        <f>'82个辖区市重点项目'!G40</f>
        <v>8433</v>
      </c>
      <c r="G34" s="190">
        <f>'82个辖区市重点项目'!L40</f>
        <v>5170</v>
      </c>
      <c r="H34" s="140" t="str">
        <f>'82个辖区市重点项目'!S40</f>
        <v>围挡完成、土方开挖20%、桩基完成50%。</v>
      </c>
      <c r="I34" s="190">
        <f>'82个辖区市重点项目'!M40</f>
        <v>8200</v>
      </c>
      <c r="J34" s="206">
        <f t="shared" si="6"/>
        <v>0.972370449424878</v>
      </c>
      <c r="K34" s="206">
        <f>I34/G34</f>
        <v>1.58607350096712</v>
      </c>
      <c r="L34" s="193" t="s">
        <v>400</v>
      </c>
      <c r="M34" s="205" t="s">
        <v>401</v>
      </c>
      <c r="N34" s="161"/>
    </row>
    <row r="35" s="165" customFormat="1" ht="69" customHeight="1" spans="1:14">
      <c r="A35" s="188">
        <v>25</v>
      </c>
      <c r="B35" s="189" t="s">
        <v>402</v>
      </c>
      <c r="C35" s="141">
        <f>'82个辖区市重点项目'!C29</f>
        <v>739006</v>
      </c>
      <c r="D35" s="190">
        <f>'82个辖区市重点项目'!K29</f>
        <v>0</v>
      </c>
      <c r="E35" s="189" t="s">
        <v>403</v>
      </c>
      <c r="F35" s="141">
        <f>'82个辖区市重点项目'!G29</f>
        <v>415000</v>
      </c>
      <c r="G35" s="190">
        <f>'82个辖区市重点项目'!L29</f>
        <v>402400</v>
      </c>
      <c r="H35" s="140" t="str">
        <f>'82个辖区市重点项目'!S29</f>
        <v>桩基施工完成100%，地下室结构完成50%，主体结构完成10%。</v>
      </c>
      <c r="I35" s="190">
        <f>'82个辖区市重点项目'!M29</f>
        <v>525000</v>
      </c>
      <c r="J35" s="206">
        <f t="shared" si="6"/>
        <v>1.26506024096386</v>
      </c>
      <c r="K35" s="206">
        <f>I35/G35</f>
        <v>1.30467196819085</v>
      </c>
      <c r="L35" s="193" t="s">
        <v>373</v>
      </c>
      <c r="M35" s="208" t="s">
        <v>339</v>
      </c>
      <c r="N35" s="161"/>
    </row>
    <row r="36" s="165" customFormat="1" ht="65" customHeight="1" spans="1:14">
      <c r="A36" s="188">
        <v>26</v>
      </c>
      <c r="B36" s="189" t="s">
        <v>163</v>
      </c>
      <c r="C36" s="141">
        <f>'82个辖区市重点项目'!C46</f>
        <v>704000</v>
      </c>
      <c r="D36" s="190">
        <v>0</v>
      </c>
      <c r="E36" s="189"/>
      <c r="F36" s="141">
        <f>'82个辖区市重点项目'!G46</f>
        <v>115300</v>
      </c>
      <c r="G36" s="190">
        <f>'82个辖区市重点项目'!L46</f>
        <v>83100</v>
      </c>
      <c r="H36" s="140" t="str">
        <f>'82个辖区市重点项目'!S46</f>
        <v>正在进行基坑施工。</v>
      </c>
      <c r="I36" s="190">
        <f>'82个辖区市重点项目'!M46</f>
        <v>160000</v>
      </c>
      <c r="J36" s="206">
        <f t="shared" si="6"/>
        <v>1.38768430182134</v>
      </c>
      <c r="K36" s="206">
        <f>I36/G36</f>
        <v>1.92539109506619</v>
      </c>
      <c r="L36" s="193" t="s">
        <v>373</v>
      </c>
      <c r="M36" s="208" t="s">
        <v>339</v>
      </c>
      <c r="N36" s="161"/>
    </row>
    <row r="37" s="165" customFormat="1" ht="69" customHeight="1" spans="1:14">
      <c r="A37" s="188">
        <v>27</v>
      </c>
      <c r="B37" s="189" t="s">
        <v>404</v>
      </c>
      <c r="C37" s="141">
        <f>'82个辖区市重点项目'!C30</f>
        <v>829517</v>
      </c>
      <c r="D37" s="190">
        <f>'82个辖区市重点项目'!K30</f>
        <v>0</v>
      </c>
      <c r="E37" s="189" t="s">
        <v>405</v>
      </c>
      <c r="F37" s="141">
        <f>'82个辖区市重点项目'!G30</f>
        <v>409000</v>
      </c>
      <c r="G37" s="190">
        <f>'82个辖区市重点项目'!L30</f>
        <v>140000</v>
      </c>
      <c r="H37" s="140" t="str">
        <f>'82个辖区市重点项目'!S30</f>
        <v>项目取得D15子地块土石方及基坑支护施工许可证，正在土石方清表阶段。</v>
      </c>
      <c r="I37" s="190">
        <f>'82个辖区市重点项目'!M30</f>
        <v>185000</v>
      </c>
      <c r="J37" s="206">
        <f t="shared" ref="J37:J53" si="8">I37/F37</f>
        <v>0.452322738386308</v>
      </c>
      <c r="K37" s="206">
        <f>I37/G37</f>
        <v>1.32142857142857</v>
      </c>
      <c r="L37" s="193" t="s">
        <v>377</v>
      </c>
      <c r="M37" s="205" t="s">
        <v>350</v>
      </c>
      <c r="N37" s="161"/>
    </row>
    <row r="38" s="165" customFormat="1" ht="63" customHeight="1" spans="1:14">
      <c r="A38" s="188">
        <v>28</v>
      </c>
      <c r="B38" s="189" t="s">
        <v>406</v>
      </c>
      <c r="C38" s="141">
        <f>'82个辖区市重点项目'!C48</f>
        <v>27848</v>
      </c>
      <c r="D38" s="190">
        <v>0</v>
      </c>
      <c r="E38" s="189" t="s">
        <v>407</v>
      </c>
      <c r="F38" s="141">
        <f>'82个辖区市重点项目'!G48</f>
        <v>10300</v>
      </c>
      <c r="G38" s="190">
        <f>'82个辖区市重点项目'!L48</f>
        <v>8090</v>
      </c>
      <c r="H38" s="140" t="str">
        <f>'82个辖区市重点项目'!S48</f>
        <v>正在土方出土。</v>
      </c>
      <c r="I38" s="190">
        <f>'82个辖区市重点项目'!M48</f>
        <v>8090</v>
      </c>
      <c r="J38" s="206">
        <f t="shared" si="8"/>
        <v>0.785436893203884</v>
      </c>
      <c r="K38" s="206">
        <f t="shared" ref="K38:K45" si="9">I38/G38</f>
        <v>1</v>
      </c>
      <c r="L38" s="193" t="s">
        <v>377</v>
      </c>
      <c r="M38" s="205" t="s">
        <v>350</v>
      </c>
      <c r="N38" s="161"/>
    </row>
    <row r="39" s="165" customFormat="1" ht="69" customHeight="1" spans="1:14">
      <c r="A39" s="188">
        <v>29</v>
      </c>
      <c r="B39" s="189" t="s">
        <v>408</v>
      </c>
      <c r="C39" s="141">
        <f>'82个辖区市重点项目'!C49</f>
        <v>196974</v>
      </c>
      <c r="D39" s="190">
        <v>0</v>
      </c>
      <c r="E39" s="189" t="s">
        <v>409</v>
      </c>
      <c r="F39" s="141">
        <f>'82个辖区市重点项目'!G49</f>
        <v>106000</v>
      </c>
      <c r="G39" s="190">
        <f>'82个辖区市重点项目'!L49</f>
        <v>51000</v>
      </c>
      <c r="H39" s="140" t="str">
        <f>'82个辖区市重点项目'!S49</f>
        <v>正在进行项目桩基施工。</v>
      </c>
      <c r="I39" s="190">
        <f>'82个辖区市重点项目'!M49</f>
        <v>85000</v>
      </c>
      <c r="J39" s="206">
        <f t="shared" si="8"/>
        <v>0.80188679245283</v>
      </c>
      <c r="K39" s="206">
        <f t="shared" si="9"/>
        <v>1.66666666666667</v>
      </c>
      <c r="L39" s="193" t="s">
        <v>400</v>
      </c>
      <c r="M39" s="205" t="s">
        <v>401</v>
      </c>
      <c r="N39" s="161"/>
    </row>
    <row r="40" s="162" customFormat="1" ht="38" customHeight="1" spans="1:14">
      <c r="A40" s="181" t="s">
        <v>410</v>
      </c>
      <c r="B40" s="187"/>
      <c r="C40" s="183">
        <f>C41+C45</f>
        <v>335458.66</v>
      </c>
      <c r="D40" s="183">
        <f t="shared" ref="D40:I40" si="10">D41+D45</f>
        <v>42783</v>
      </c>
      <c r="E40" s="183"/>
      <c r="F40" s="183">
        <f t="shared" si="10"/>
        <v>47815</v>
      </c>
      <c r="G40" s="183">
        <f t="shared" si="10"/>
        <v>10756</v>
      </c>
      <c r="H40" s="183"/>
      <c r="I40" s="183">
        <f t="shared" si="10"/>
        <v>9676</v>
      </c>
      <c r="J40" s="204">
        <f t="shared" si="8"/>
        <v>0.202363275122869</v>
      </c>
      <c r="K40" s="204">
        <f t="shared" si="9"/>
        <v>0.899590925994794</v>
      </c>
      <c r="L40" s="182"/>
      <c r="M40" s="208"/>
      <c r="N40" s="161"/>
    </row>
    <row r="41" s="164" customFormat="1" ht="27" customHeight="1" spans="1:14">
      <c r="A41" s="181" t="s">
        <v>411</v>
      </c>
      <c r="B41" s="182"/>
      <c r="C41" s="183">
        <f>SUM(C42:C44)</f>
        <v>103591</v>
      </c>
      <c r="D41" s="183">
        <f t="shared" ref="D41:I41" si="11">SUM(D42:D44)</f>
        <v>42783</v>
      </c>
      <c r="E41" s="183"/>
      <c r="F41" s="183">
        <f t="shared" si="11"/>
        <v>10439</v>
      </c>
      <c r="G41" s="183">
        <f t="shared" si="11"/>
        <v>7426</v>
      </c>
      <c r="H41" s="183"/>
      <c r="I41" s="183">
        <f t="shared" si="11"/>
        <v>8376</v>
      </c>
      <c r="J41" s="204">
        <f t="shared" si="8"/>
        <v>0.802375706485296</v>
      </c>
      <c r="K41" s="204">
        <f t="shared" si="9"/>
        <v>1.12792889846485</v>
      </c>
      <c r="L41" s="182"/>
      <c r="M41" s="208"/>
      <c r="N41" s="161"/>
    </row>
    <row r="42" s="164" customFormat="1" ht="66" customHeight="1" spans="1:14">
      <c r="A42" s="188">
        <v>30</v>
      </c>
      <c r="B42" s="189" t="s">
        <v>412</v>
      </c>
      <c r="C42" s="192">
        <f>'82个辖区市重点项目'!C23</f>
        <v>30732</v>
      </c>
      <c r="D42" s="190">
        <f>'82个辖区市重点项目'!K23</f>
        <v>40280</v>
      </c>
      <c r="E42" s="189" t="s">
        <v>413</v>
      </c>
      <c r="F42" s="193">
        <f>'82个辖区市重点项目'!G23</f>
        <v>4707</v>
      </c>
      <c r="G42" s="190">
        <f>'82个辖区市重点项目'!L23</f>
        <v>4707</v>
      </c>
      <c r="H42" s="140" t="str">
        <f>'82个辖区市重点项目'!S23</f>
        <v>项目于6月10日竣工验收。</v>
      </c>
      <c r="I42" s="190">
        <f>'82个辖区市重点项目'!M23</f>
        <v>5807</v>
      </c>
      <c r="J42" s="206">
        <f t="shared" si="8"/>
        <v>1.23369449755683</v>
      </c>
      <c r="K42" s="206">
        <f t="shared" si="9"/>
        <v>1.23369449755683</v>
      </c>
      <c r="L42" s="193" t="s">
        <v>377</v>
      </c>
      <c r="M42" s="205" t="s">
        <v>350</v>
      </c>
      <c r="N42" s="161"/>
    </row>
    <row r="43" s="164" customFormat="1" ht="84" customHeight="1" spans="1:14">
      <c r="A43" s="188">
        <v>31</v>
      </c>
      <c r="B43" s="189" t="s">
        <v>414</v>
      </c>
      <c r="C43" s="192">
        <v>68289</v>
      </c>
      <c r="D43" s="190">
        <v>2103</v>
      </c>
      <c r="E43" s="189" t="s">
        <v>415</v>
      </c>
      <c r="F43" s="192">
        <v>2800</v>
      </c>
      <c r="G43" s="190">
        <f>250+250+200+250+200</f>
        <v>1150</v>
      </c>
      <c r="H43" s="140" t="s">
        <v>416</v>
      </c>
      <c r="I43" s="190">
        <f>250+250+200+250+200</f>
        <v>1150</v>
      </c>
      <c r="J43" s="206">
        <f t="shared" si="8"/>
        <v>0.410714285714286</v>
      </c>
      <c r="K43" s="206">
        <f t="shared" si="9"/>
        <v>1</v>
      </c>
      <c r="L43" s="193" t="s">
        <v>353</v>
      </c>
      <c r="M43" s="205" t="s">
        <v>354</v>
      </c>
      <c r="N43" s="161"/>
    </row>
    <row r="44" s="164" customFormat="1" ht="65" customHeight="1" spans="1:14">
      <c r="A44" s="188">
        <v>32</v>
      </c>
      <c r="B44" s="189" t="s">
        <v>417</v>
      </c>
      <c r="C44" s="192">
        <v>4570</v>
      </c>
      <c r="D44" s="190">
        <v>400</v>
      </c>
      <c r="E44" s="189" t="s">
        <v>418</v>
      </c>
      <c r="F44" s="192">
        <v>2932</v>
      </c>
      <c r="G44" s="190">
        <f>769+0+300+300+200</f>
        <v>1569</v>
      </c>
      <c r="H44" s="140" t="s">
        <v>419</v>
      </c>
      <c r="I44" s="190">
        <f>769+0+300+300+50</f>
        <v>1419</v>
      </c>
      <c r="J44" s="206">
        <f t="shared" si="8"/>
        <v>0.483969986357435</v>
      </c>
      <c r="K44" s="206">
        <f t="shared" si="9"/>
        <v>0.904397705544933</v>
      </c>
      <c r="L44" s="193" t="s">
        <v>353</v>
      </c>
      <c r="M44" s="205" t="s">
        <v>354</v>
      </c>
      <c r="N44" s="161"/>
    </row>
    <row r="45" s="162" customFormat="1" ht="34" customHeight="1" spans="1:14">
      <c r="A45" s="181" t="s">
        <v>420</v>
      </c>
      <c r="B45" s="182"/>
      <c r="C45" s="183">
        <f>SUM(C46:C59)</f>
        <v>231867.66</v>
      </c>
      <c r="D45" s="183">
        <f>SUM(D46:D59)</f>
        <v>0</v>
      </c>
      <c r="E45" s="183"/>
      <c r="F45" s="183">
        <f>SUM(F46:F59)</f>
        <v>37376</v>
      </c>
      <c r="G45" s="183">
        <f>SUM(G46:G59)</f>
        <v>3330</v>
      </c>
      <c r="H45" s="183"/>
      <c r="I45" s="183">
        <f>SUM(I46:I59)</f>
        <v>1300</v>
      </c>
      <c r="J45" s="204">
        <f t="shared" si="8"/>
        <v>0.0347816780821918</v>
      </c>
      <c r="K45" s="204">
        <f t="shared" si="9"/>
        <v>0.39039039039039</v>
      </c>
      <c r="L45" s="182"/>
      <c r="M45" s="208"/>
      <c r="N45" s="161"/>
    </row>
    <row r="46" s="161" customFormat="1" ht="106" customHeight="1" spans="1:13">
      <c r="A46" s="188">
        <v>33</v>
      </c>
      <c r="B46" s="189" t="s">
        <v>421</v>
      </c>
      <c r="C46" s="194">
        <v>18500</v>
      </c>
      <c r="D46" s="190">
        <v>0</v>
      </c>
      <c r="E46" s="189" t="s">
        <v>422</v>
      </c>
      <c r="F46" s="191">
        <v>1850</v>
      </c>
      <c r="G46" s="190">
        <v>0</v>
      </c>
      <c r="H46" s="140" t="s">
        <v>423</v>
      </c>
      <c r="I46" s="190">
        <v>0</v>
      </c>
      <c r="J46" s="206">
        <f t="shared" si="8"/>
        <v>0</v>
      </c>
      <c r="K46" s="206" t="s">
        <v>386</v>
      </c>
      <c r="L46" s="193" t="s">
        <v>353</v>
      </c>
      <c r="M46" s="205" t="s">
        <v>354</v>
      </c>
    </row>
    <row r="47" s="161" customFormat="1" ht="113" customHeight="1" spans="1:13">
      <c r="A47" s="188">
        <v>34</v>
      </c>
      <c r="B47" s="189" t="s">
        <v>424</v>
      </c>
      <c r="C47" s="195">
        <v>9489</v>
      </c>
      <c r="D47" s="190">
        <v>0</v>
      </c>
      <c r="E47" s="189" t="s">
        <v>422</v>
      </c>
      <c r="F47" s="193">
        <v>2847</v>
      </c>
      <c r="G47" s="190">
        <v>0</v>
      </c>
      <c r="H47" s="140" t="s">
        <v>425</v>
      </c>
      <c r="I47" s="190">
        <v>0</v>
      </c>
      <c r="J47" s="206">
        <f t="shared" si="8"/>
        <v>0</v>
      </c>
      <c r="K47" s="206" t="s">
        <v>386</v>
      </c>
      <c r="L47" s="193" t="s">
        <v>353</v>
      </c>
      <c r="M47" s="205" t="s">
        <v>354</v>
      </c>
    </row>
    <row r="48" s="162" customFormat="1" ht="58" customHeight="1" spans="1:14">
      <c r="A48" s="188">
        <v>35</v>
      </c>
      <c r="B48" s="189" t="s">
        <v>426</v>
      </c>
      <c r="C48" s="195">
        <v>9500</v>
      </c>
      <c r="D48" s="190">
        <v>0</v>
      </c>
      <c r="E48" s="189" t="s">
        <v>422</v>
      </c>
      <c r="F48" s="192">
        <v>390</v>
      </c>
      <c r="G48" s="190">
        <v>0</v>
      </c>
      <c r="H48" s="140" t="s">
        <v>427</v>
      </c>
      <c r="I48" s="190">
        <v>0</v>
      </c>
      <c r="J48" s="206">
        <f t="shared" si="8"/>
        <v>0</v>
      </c>
      <c r="K48" s="206" t="s">
        <v>386</v>
      </c>
      <c r="L48" s="193" t="s">
        <v>353</v>
      </c>
      <c r="M48" s="205" t="s">
        <v>354</v>
      </c>
      <c r="N48" s="161"/>
    </row>
    <row r="49" s="162" customFormat="1" ht="64" customHeight="1" spans="1:14">
      <c r="A49" s="188">
        <v>36</v>
      </c>
      <c r="B49" s="189" t="s">
        <v>428</v>
      </c>
      <c r="C49" s="194">
        <v>40782.14</v>
      </c>
      <c r="D49" s="190">
        <v>0</v>
      </c>
      <c r="E49" s="189" t="s">
        <v>429</v>
      </c>
      <c r="F49" s="194">
        <v>20168</v>
      </c>
      <c r="G49" s="190">
        <v>180</v>
      </c>
      <c r="H49" s="140" t="s">
        <v>430</v>
      </c>
      <c r="I49" s="190">
        <v>180</v>
      </c>
      <c r="J49" s="206">
        <f t="shared" si="8"/>
        <v>0.00892502975009917</v>
      </c>
      <c r="K49" s="206">
        <f>I49/G49</f>
        <v>1</v>
      </c>
      <c r="L49" s="193" t="s">
        <v>353</v>
      </c>
      <c r="M49" s="205" t="s">
        <v>354</v>
      </c>
      <c r="N49" s="161"/>
    </row>
    <row r="50" s="162" customFormat="1" ht="75" customHeight="1" spans="1:14">
      <c r="A50" s="188">
        <v>37</v>
      </c>
      <c r="B50" s="189" t="s">
        <v>431</v>
      </c>
      <c r="C50" s="196">
        <v>24569.52</v>
      </c>
      <c r="D50" s="190">
        <v>0</v>
      </c>
      <c r="E50" s="189" t="s">
        <v>432</v>
      </c>
      <c r="F50" s="197">
        <v>2000</v>
      </c>
      <c r="G50" s="190">
        <f>50+300+300+300</f>
        <v>950</v>
      </c>
      <c r="H50" s="140" t="s">
        <v>433</v>
      </c>
      <c r="I50" s="190">
        <f>20+200+300+300+300</f>
        <v>1120</v>
      </c>
      <c r="J50" s="206">
        <f t="shared" si="8"/>
        <v>0.56</v>
      </c>
      <c r="K50" s="206">
        <f>I50/G50</f>
        <v>1.17894736842105</v>
      </c>
      <c r="L50" s="193" t="s">
        <v>353</v>
      </c>
      <c r="M50" s="205" t="s">
        <v>354</v>
      </c>
      <c r="N50" s="161"/>
    </row>
    <row r="51" s="162" customFormat="1" ht="60" customHeight="1" spans="1:14">
      <c r="A51" s="188">
        <v>38</v>
      </c>
      <c r="B51" s="189" t="s">
        <v>434</v>
      </c>
      <c r="C51" s="196">
        <v>22124</v>
      </c>
      <c r="D51" s="190">
        <v>0</v>
      </c>
      <c r="E51" s="189" t="s">
        <v>435</v>
      </c>
      <c r="F51" s="197">
        <v>3000</v>
      </c>
      <c r="G51" s="190">
        <v>2200</v>
      </c>
      <c r="H51" s="140" t="s">
        <v>436</v>
      </c>
      <c r="I51" s="190">
        <v>0</v>
      </c>
      <c r="J51" s="206">
        <f t="shared" si="8"/>
        <v>0</v>
      </c>
      <c r="K51" s="206" t="s">
        <v>386</v>
      </c>
      <c r="L51" s="193" t="s">
        <v>353</v>
      </c>
      <c r="M51" s="205" t="s">
        <v>354</v>
      </c>
      <c r="N51" s="161"/>
    </row>
    <row r="52" s="162" customFormat="1" ht="66" customHeight="1" spans="1:14">
      <c r="A52" s="188">
        <v>39</v>
      </c>
      <c r="B52" s="189" t="s">
        <v>437</v>
      </c>
      <c r="C52" s="196">
        <v>13600</v>
      </c>
      <c r="D52" s="190">
        <v>0</v>
      </c>
      <c r="E52" s="189" t="s">
        <v>438</v>
      </c>
      <c r="F52" s="197">
        <v>200</v>
      </c>
      <c r="G52" s="190">
        <v>0</v>
      </c>
      <c r="H52" s="140" t="s">
        <v>439</v>
      </c>
      <c r="I52" s="190">
        <v>0</v>
      </c>
      <c r="J52" s="206">
        <f t="shared" si="8"/>
        <v>0</v>
      </c>
      <c r="K52" s="206" t="s">
        <v>386</v>
      </c>
      <c r="L52" s="193" t="s">
        <v>353</v>
      </c>
      <c r="M52" s="205" t="s">
        <v>354</v>
      </c>
      <c r="N52" s="161"/>
    </row>
    <row r="53" s="162" customFormat="1" ht="91" customHeight="1" spans="1:14">
      <c r="A53" s="188">
        <v>40</v>
      </c>
      <c r="B53" s="189" t="s">
        <v>440</v>
      </c>
      <c r="C53" s="196">
        <v>9297</v>
      </c>
      <c r="D53" s="190">
        <v>0</v>
      </c>
      <c r="E53" s="189" t="s">
        <v>438</v>
      </c>
      <c r="F53" s="197">
        <v>200</v>
      </c>
      <c r="G53" s="190">
        <v>0</v>
      </c>
      <c r="H53" s="140" t="s">
        <v>439</v>
      </c>
      <c r="I53" s="190">
        <v>0</v>
      </c>
      <c r="J53" s="206">
        <f t="shared" si="8"/>
        <v>0</v>
      </c>
      <c r="K53" s="206" t="s">
        <v>386</v>
      </c>
      <c r="L53" s="193" t="s">
        <v>353</v>
      </c>
      <c r="M53" s="205" t="s">
        <v>354</v>
      </c>
      <c r="N53" s="161"/>
    </row>
    <row r="54" s="162" customFormat="1" ht="108" customHeight="1" spans="1:14">
      <c r="A54" s="188">
        <v>41</v>
      </c>
      <c r="B54" s="189" t="s">
        <v>441</v>
      </c>
      <c r="C54" s="196">
        <v>18745</v>
      </c>
      <c r="D54" s="190">
        <v>0</v>
      </c>
      <c r="E54" s="189" t="s">
        <v>442</v>
      </c>
      <c r="F54" s="197">
        <v>1500</v>
      </c>
      <c r="G54" s="190">
        <v>0</v>
      </c>
      <c r="H54" s="198" t="s">
        <v>443</v>
      </c>
      <c r="I54" s="190">
        <v>0</v>
      </c>
      <c r="J54" s="206">
        <f t="shared" ref="J54:J64" si="12">I54/F54</f>
        <v>0</v>
      </c>
      <c r="K54" s="206" t="s">
        <v>386</v>
      </c>
      <c r="L54" s="193" t="s">
        <v>353</v>
      </c>
      <c r="M54" s="205" t="s">
        <v>354</v>
      </c>
      <c r="N54" s="161"/>
    </row>
    <row r="55" s="162" customFormat="1" ht="60" customHeight="1" spans="1:14">
      <c r="A55" s="188">
        <v>42</v>
      </c>
      <c r="B55" s="189" t="s">
        <v>444</v>
      </c>
      <c r="C55" s="196">
        <v>10899</v>
      </c>
      <c r="D55" s="190">
        <v>0</v>
      </c>
      <c r="E55" s="189" t="s">
        <v>442</v>
      </c>
      <c r="F55" s="197">
        <v>872</v>
      </c>
      <c r="G55" s="190">
        <v>0</v>
      </c>
      <c r="H55" s="198" t="s">
        <v>445</v>
      </c>
      <c r="I55" s="190">
        <v>0</v>
      </c>
      <c r="J55" s="206">
        <f t="shared" si="12"/>
        <v>0</v>
      </c>
      <c r="K55" s="206" t="s">
        <v>386</v>
      </c>
      <c r="L55" s="193" t="s">
        <v>353</v>
      </c>
      <c r="M55" s="205" t="s">
        <v>354</v>
      </c>
      <c r="N55" s="161"/>
    </row>
    <row r="56" s="162" customFormat="1" ht="69" customHeight="1" spans="1:14">
      <c r="A56" s="188">
        <v>43</v>
      </c>
      <c r="B56" s="189" t="s">
        <v>446</v>
      </c>
      <c r="C56" s="196">
        <v>11548</v>
      </c>
      <c r="D56" s="190">
        <v>0</v>
      </c>
      <c r="E56" s="189" t="s">
        <v>442</v>
      </c>
      <c r="F56" s="197">
        <v>924</v>
      </c>
      <c r="G56" s="190">
        <v>0</v>
      </c>
      <c r="H56" s="198" t="s">
        <v>445</v>
      </c>
      <c r="I56" s="190">
        <v>0</v>
      </c>
      <c r="J56" s="206">
        <f t="shared" si="12"/>
        <v>0</v>
      </c>
      <c r="K56" s="206" t="s">
        <v>386</v>
      </c>
      <c r="L56" s="193" t="s">
        <v>353</v>
      </c>
      <c r="M56" s="205" t="s">
        <v>354</v>
      </c>
      <c r="N56" s="161"/>
    </row>
    <row r="57" s="162" customFormat="1" ht="69" customHeight="1" spans="1:14">
      <c r="A57" s="188">
        <v>44</v>
      </c>
      <c r="B57" s="189" t="s">
        <v>447</v>
      </c>
      <c r="C57" s="196">
        <v>15578</v>
      </c>
      <c r="D57" s="190">
        <v>0</v>
      </c>
      <c r="E57" s="189" t="s">
        <v>442</v>
      </c>
      <c r="F57" s="197">
        <v>1246</v>
      </c>
      <c r="G57" s="190">
        <v>0</v>
      </c>
      <c r="H57" s="198" t="s">
        <v>448</v>
      </c>
      <c r="I57" s="190">
        <v>0</v>
      </c>
      <c r="J57" s="206">
        <f t="shared" si="12"/>
        <v>0</v>
      </c>
      <c r="K57" s="206" t="s">
        <v>386</v>
      </c>
      <c r="L57" s="193" t="s">
        <v>353</v>
      </c>
      <c r="M57" s="205" t="s">
        <v>354</v>
      </c>
      <c r="N57" s="161"/>
    </row>
    <row r="58" s="162" customFormat="1" ht="99" customHeight="1" spans="1:14">
      <c r="A58" s="188">
        <v>45</v>
      </c>
      <c r="B58" s="189" t="s">
        <v>449</v>
      </c>
      <c r="C58" s="196">
        <v>11829</v>
      </c>
      <c r="D58" s="190">
        <v>0</v>
      </c>
      <c r="E58" s="189" t="s">
        <v>442</v>
      </c>
      <c r="F58" s="197">
        <v>946</v>
      </c>
      <c r="G58" s="190">
        <v>0</v>
      </c>
      <c r="H58" s="198" t="s">
        <v>445</v>
      </c>
      <c r="I58" s="190">
        <v>0</v>
      </c>
      <c r="J58" s="206">
        <f t="shared" si="12"/>
        <v>0</v>
      </c>
      <c r="K58" s="206" t="s">
        <v>386</v>
      </c>
      <c r="L58" s="193" t="s">
        <v>353</v>
      </c>
      <c r="M58" s="205" t="s">
        <v>354</v>
      </c>
      <c r="N58" s="161"/>
    </row>
    <row r="59" s="162" customFormat="1" ht="70" customHeight="1" spans="1:14">
      <c r="A59" s="188">
        <v>46</v>
      </c>
      <c r="B59" s="189" t="s">
        <v>450</v>
      </c>
      <c r="C59" s="196">
        <v>15407</v>
      </c>
      <c r="D59" s="190">
        <v>0</v>
      </c>
      <c r="E59" s="189" t="s">
        <v>442</v>
      </c>
      <c r="F59" s="197">
        <v>1233</v>
      </c>
      <c r="G59" s="190">
        <v>0</v>
      </c>
      <c r="H59" s="198" t="s">
        <v>445</v>
      </c>
      <c r="I59" s="190">
        <v>0</v>
      </c>
      <c r="J59" s="206">
        <f t="shared" si="12"/>
        <v>0</v>
      </c>
      <c r="K59" s="206" t="s">
        <v>386</v>
      </c>
      <c r="L59" s="193" t="s">
        <v>353</v>
      </c>
      <c r="M59" s="205" t="s">
        <v>354</v>
      </c>
      <c r="N59" s="161"/>
    </row>
    <row r="60" s="162" customFormat="1" ht="30" customHeight="1" spans="1:14">
      <c r="A60" s="186" t="s">
        <v>451</v>
      </c>
      <c r="B60" s="187"/>
      <c r="C60" s="183">
        <f>C61+C75+C84</f>
        <v>3275897.89</v>
      </c>
      <c r="D60" s="183">
        <f t="shared" ref="D60:I60" si="13">D61+D75+D84</f>
        <v>1381247</v>
      </c>
      <c r="E60" s="183"/>
      <c r="F60" s="183">
        <f>F61+F75+F84</f>
        <v>433981</v>
      </c>
      <c r="G60" s="183">
        <f t="shared" si="13"/>
        <v>181890</v>
      </c>
      <c r="H60" s="183"/>
      <c r="I60" s="183">
        <f t="shared" si="13"/>
        <v>290574</v>
      </c>
      <c r="J60" s="204">
        <f t="shared" si="12"/>
        <v>0.669554657922812</v>
      </c>
      <c r="K60" s="204">
        <f>I60/G60</f>
        <v>1.59752597723899</v>
      </c>
      <c r="L60" s="182"/>
      <c r="M60" s="208"/>
      <c r="N60" s="161"/>
    </row>
    <row r="61" s="164" customFormat="1" ht="30" customHeight="1" spans="1:14">
      <c r="A61" s="181" t="s">
        <v>452</v>
      </c>
      <c r="B61" s="182"/>
      <c r="C61" s="183">
        <f>SUM(C62:C74)</f>
        <v>1132106.64</v>
      </c>
      <c r="D61" s="183">
        <f t="shared" ref="D61:I61" si="14">SUM(D62:D74)</f>
        <v>1007678</v>
      </c>
      <c r="E61" s="183"/>
      <c r="F61" s="183">
        <f t="shared" si="14"/>
        <v>118512</v>
      </c>
      <c r="G61" s="183">
        <f t="shared" si="14"/>
        <v>94671</v>
      </c>
      <c r="H61" s="183"/>
      <c r="I61" s="183">
        <f t="shared" si="14"/>
        <v>132379</v>
      </c>
      <c r="J61" s="204">
        <f t="shared" si="12"/>
        <v>1.11700924800864</v>
      </c>
      <c r="K61" s="204">
        <f>I61/G61</f>
        <v>1.39830571135828</v>
      </c>
      <c r="L61" s="182"/>
      <c r="M61" s="208"/>
      <c r="N61" s="161"/>
    </row>
    <row r="62" s="164" customFormat="1" ht="88" customHeight="1" spans="1:14">
      <c r="A62" s="188">
        <v>47</v>
      </c>
      <c r="B62" s="189" t="s">
        <v>453</v>
      </c>
      <c r="C62" s="190">
        <f>'82个辖区市重点项目'!C14</f>
        <v>7307</v>
      </c>
      <c r="D62" s="190">
        <f>'82个辖区市重点项目'!K14</f>
        <v>0</v>
      </c>
      <c r="E62" s="189" t="s">
        <v>454</v>
      </c>
      <c r="F62" s="191">
        <f>'82个辖区市重点项目'!G14</f>
        <v>4000</v>
      </c>
      <c r="G62" s="190">
        <f>'82个辖区市重点项目'!L14</f>
        <v>3600</v>
      </c>
      <c r="H62" s="140" t="str">
        <f>'82个辖区市重点项目'!S14</f>
        <v>主体结构已封顶，正进行内部砌体工程和外立面工程。</v>
      </c>
      <c r="I62" s="190">
        <f>'82个辖区市重点项目'!M14</f>
        <v>3900</v>
      </c>
      <c r="J62" s="206">
        <f t="shared" si="12"/>
        <v>0.975</v>
      </c>
      <c r="K62" s="206">
        <f>I62/G62</f>
        <v>1.08333333333333</v>
      </c>
      <c r="L62" s="193" t="s">
        <v>370</v>
      </c>
      <c r="M62" s="205" t="s">
        <v>354</v>
      </c>
      <c r="N62" s="161"/>
    </row>
    <row r="63" s="164" customFormat="1" ht="63" customHeight="1" spans="1:14">
      <c r="A63" s="188">
        <v>48</v>
      </c>
      <c r="B63" s="189" t="s">
        <v>455</v>
      </c>
      <c r="C63" s="190">
        <f>'82个辖区市重点项目'!C12</f>
        <v>398005</v>
      </c>
      <c r="D63" s="190">
        <f>'82个辖区市重点项目'!K12</f>
        <v>362412</v>
      </c>
      <c r="E63" s="189" t="s">
        <v>456</v>
      </c>
      <c r="F63" s="191">
        <f>'82个辖区市重点项目'!G12</f>
        <v>10000</v>
      </c>
      <c r="G63" s="190">
        <f>'82个辖区市重点项目'!L12</f>
        <v>10000</v>
      </c>
      <c r="H63" s="140" t="str">
        <f>'82个辖区市重点项目'!S12</f>
        <v>项目于3月21日取得竣工备案证明。</v>
      </c>
      <c r="I63" s="190">
        <f>'82个辖区市重点项目'!M12</f>
        <v>15000</v>
      </c>
      <c r="J63" s="206">
        <f t="shared" si="12"/>
        <v>1.5</v>
      </c>
      <c r="K63" s="206">
        <f>I63/G63</f>
        <v>1.5</v>
      </c>
      <c r="L63" s="193" t="s">
        <v>353</v>
      </c>
      <c r="M63" s="205" t="s">
        <v>354</v>
      </c>
      <c r="N63" s="161"/>
    </row>
    <row r="64" s="164" customFormat="1" ht="63" customHeight="1" spans="1:14">
      <c r="A64" s="188">
        <v>49</v>
      </c>
      <c r="B64" s="189" t="s">
        <v>457</v>
      </c>
      <c r="C64" s="190">
        <f>'82个辖区市重点项目'!C10</f>
        <v>213394</v>
      </c>
      <c r="D64" s="190">
        <f>'82个辖区市重点项目'!K10</f>
        <v>286011</v>
      </c>
      <c r="E64" s="189" t="s">
        <v>458</v>
      </c>
      <c r="F64" s="191">
        <f>'82个辖区市重点项目'!G10</f>
        <v>20000</v>
      </c>
      <c r="G64" s="190">
        <f>'82个辖区市重点项目'!L10</f>
        <v>14800</v>
      </c>
      <c r="H64" s="140" t="str">
        <f>'82个辖区市重点项目'!S10</f>
        <v>项目已完成预验收，验收整改中。</v>
      </c>
      <c r="I64" s="190">
        <f>'82个辖区市重点项目'!M10</f>
        <v>21800</v>
      </c>
      <c r="J64" s="206">
        <f t="shared" si="12"/>
        <v>1.09</v>
      </c>
      <c r="K64" s="206">
        <f>I64/G64</f>
        <v>1.47297297297297</v>
      </c>
      <c r="L64" s="193" t="s">
        <v>353</v>
      </c>
      <c r="M64" s="205" t="s">
        <v>354</v>
      </c>
      <c r="N64" s="161"/>
    </row>
    <row r="65" s="164" customFormat="1" ht="74" customHeight="1" spans="1:14">
      <c r="A65" s="188">
        <v>50</v>
      </c>
      <c r="B65" s="189" t="s">
        <v>459</v>
      </c>
      <c r="C65" s="190">
        <f>'82个辖区市重点项目'!C15</f>
        <v>320654</v>
      </c>
      <c r="D65" s="190">
        <f>'82个辖区市重点项目'!K15</f>
        <v>261189</v>
      </c>
      <c r="E65" s="189" t="s">
        <v>460</v>
      </c>
      <c r="F65" s="191">
        <f>'82个辖区市重点项目'!G15</f>
        <v>38500</v>
      </c>
      <c r="G65" s="190">
        <f>'82个辖区市重点项目'!L15</f>
        <v>24600</v>
      </c>
      <c r="H65" s="140" t="str">
        <f>'82个辖区市重点项目'!S15</f>
        <v>项目的室内外装修工程已进入收尾阶段，安装工程完成92%，室外工程完成90%。</v>
      </c>
      <c r="I65" s="190">
        <f>'82个辖区市重点项目'!M15</f>
        <v>34600</v>
      </c>
      <c r="J65" s="206">
        <f t="shared" ref="J65:J76" si="15">I65/F65</f>
        <v>0.898701298701299</v>
      </c>
      <c r="K65" s="206">
        <f t="shared" ref="K65:K77" si="16">I65/G65</f>
        <v>1.40650406504065</v>
      </c>
      <c r="L65" s="193" t="s">
        <v>353</v>
      </c>
      <c r="M65" s="205" t="s">
        <v>354</v>
      </c>
      <c r="N65" s="161"/>
    </row>
    <row r="66" s="164" customFormat="1" ht="61" customHeight="1" spans="1:14">
      <c r="A66" s="188">
        <v>51</v>
      </c>
      <c r="B66" s="189" t="s">
        <v>461</v>
      </c>
      <c r="C66" s="190">
        <f>'82个辖区市重点项目'!C16</f>
        <v>92763</v>
      </c>
      <c r="D66" s="190">
        <f>'82个辖区市重点项目'!K16</f>
        <v>49000</v>
      </c>
      <c r="E66" s="189" t="s">
        <v>462</v>
      </c>
      <c r="F66" s="191">
        <f>'82个辖区市重点项目'!G16</f>
        <v>29000</v>
      </c>
      <c r="G66" s="190">
        <f>'82个辖区市重点项目'!L16</f>
        <v>27700</v>
      </c>
      <c r="H66" s="140" t="str">
        <f>'82个辖区市重点项目'!S16</f>
        <v>项目于6月4日取得竣工备案证明。</v>
      </c>
      <c r="I66" s="190">
        <f>'82个辖区市重点项目'!M16</f>
        <v>41000</v>
      </c>
      <c r="J66" s="206">
        <f t="shared" si="15"/>
        <v>1.41379310344828</v>
      </c>
      <c r="K66" s="206">
        <f t="shared" si="16"/>
        <v>1.48014440433213</v>
      </c>
      <c r="L66" s="193" t="s">
        <v>353</v>
      </c>
      <c r="M66" s="205" t="s">
        <v>354</v>
      </c>
      <c r="N66" s="161"/>
    </row>
    <row r="67" s="164" customFormat="1" ht="82" customHeight="1" spans="1:14">
      <c r="A67" s="188">
        <v>52</v>
      </c>
      <c r="B67" s="140" t="s">
        <v>463</v>
      </c>
      <c r="C67" s="190">
        <f>'82个辖区市重点项目'!C19</f>
        <v>22721</v>
      </c>
      <c r="D67" s="190">
        <f>'82个辖区市重点项目'!K19</f>
        <v>16070</v>
      </c>
      <c r="E67" s="189" t="s">
        <v>464</v>
      </c>
      <c r="F67" s="191">
        <f>'82个辖区市重点项目'!G19</f>
        <v>4200</v>
      </c>
      <c r="G67" s="190">
        <f>'82个辖区市重点项目'!L19</f>
        <v>2675</v>
      </c>
      <c r="H67" s="140" t="str">
        <f>'82个辖区市重点项目'!S19</f>
        <v>室内装修完成14层及地下室内2层80%，室外及景观工程完成40%，机电安装完成65%。</v>
      </c>
      <c r="I67" s="190">
        <f>'82个辖区市重点项目'!M19</f>
        <v>2763</v>
      </c>
      <c r="J67" s="206">
        <f t="shared" si="15"/>
        <v>0.657857142857143</v>
      </c>
      <c r="K67" s="206">
        <f t="shared" si="16"/>
        <v>1.03289719626168</v>
      </c>
      <c r="L67" s="193" t="s">
        <v>353</v>
      </c>
      <c r="M67" s="205" t="s">
        <v>354</v>
      </c>
      <c r="N67" s="161"/>
    </row>
    <row r="68" s="164" customFormat="1" ht="72" customHeight="1" spans="1:14">
      <c r="A68" s="188">
        <v>53</v>
      </c>
      <c r="B68" s="140" t="s">
        <v>465</v>
      </c>
      <c r="C68" s="190">
        <f>'82个辖区市重点项目'!C18</f>
        <v>21008</v>
      </c>
      <c r="D68" s="190">
        <f>'82个辖区市重点项目'!K18</f>
        <v>13000</v>
      </c>
      <c r="E68" s="189" t="s">
        <v>460</v>
      </c>
      <c r="F68" s="191">
        <f>'82个辖区市重点项目'!G18</f>
        <v>1600</v>
      </c>
      <c r="G68" s="190">
        <f>'82个辖区市重点项目'!L18</f>
        <v>1600</v>
      </c>
      <c r="H68" s="140" t="str">
        <f>'82个辖区市重点项目'!S18</f>
        <v>室外工程完成，装饰装修收尾。</v>
      </c>
      <c r="I68" s="190">
        <f>'82个辖区市重点项目'!M18</f>
        <v>1994</v>
      </c>
      <c r="J68" s="206">
        <f t="shared" si="15"/>
        <v>1.24625</v>
      </c>
      <c r="K68" s="206">
        <f t="shared" si="16"/>
        <v>1.24625</v>
      </c>
      <c r="L68" s="193" t="s">
        <v>338</v>
      </c>
      <c r="M68" s="205" t="s">
        <v>339</v>
      </c>
      <c r="N68" s="161"/>
    </row>
    <row r="69" s="164" customFormat="1" ht="135" customHeight="1" spans="1:14">
      <c r="A69" s="188">
        <v>54</v>
      </c>
      <c r="B69" s="140" t="s">
        <v>466</v>
      </c>
      <c r="C69" s="190">
        <f>'82个辖区市重点项目'!C17</f>
        <v>19675</v>
      </c>
      <c r="D69" s="190">
        <f>'82个辖区市重点项目'!K17</f>
        <v>10107</v>
      </c>
      <c r="E69" s="189" t="s">
        <v>460</v>
      </c>
      <c r="F69" s="191">
        <f>'82个辖区市重点项目'!G17</f>
        <v>2745</v>
      </c>
      <c r="G69" s="190">
        <f>'82个辖区市重点项目'!L17</f>
        <v>2360</v>
      </c>
      <c r="H69" s="140" t="str">
        <f>'82个辖区市重点项目'!S17</f>
        <v>1.地下室地坪漆样板施工及负一层地面打磨完成；
2.幼儿园外墙割缝完成80%；
3.综合服务中心内墙涂料完成90%，门扇安装完成5%；
4.场内道路碎石垫层完成70%，围墙完成90%。</v>
      </c>
      <c r="I69" s="190">
        <f>'82个辖区市重点项目'!M17</f>
        <v>2740</v>
      </c>
      <c r="J69" s="206">
        <f t="shared" si="15"/>
        <v>0.998178506375228</v>
      </c>
      <c r="K69" s="206">
        <f t="shared" si="16"/>
        <v>1.16101694915254</v>
      </c>
      <c r="L69" s="193" t="s">
        <v>377</v>
      </c>
      <c r="M69" s="205" t="s">
        <v>350</v>
      </c>
      <c r="N69" s="161"/>
    </row>
    <row r="70" s="164" customFormat="1" ht="65" customHeight="1" spans="1:14">
      <c r="A70" s="188">
        <v>55</v>
      </c>
      <c r="B70" s="140" t="s">
        <v>467</v>
      </c>
      <c r="C70" s="190">
        <v>3775.22</v>
      </c>
      <c r="D70" s="190">
        <v>1928</v>
      </c>
      <c r="E70" s="189" t="s">
        <v>460</v>
      </c>
      <c r="F70" s="191">
        <v>1000</v>
      </c>
      <c r="G70" s="190">
        <f>618+78+70+70+73</f>
        <v>909</v>
      </c>
      <c r="H70" s="140" t="s">
        <v>468</v>
      </c>
      <c r="I70" s="190">
        <f>618+100+200+200+263</f>
        <v>1381</v>
      </c>
      <c r="J70" s="206">
        <f t="shared" si="15"/>
        <v>1.381</v>
      </c>
      <c r="K70" s="206">
        <f t="shared" si="16"/>
        <v>1.51925192519252</v>
      </c>
      <c r="L70" s="193" t="s">
        <v>353</v>
      </c>
      <c r="M70" s="205" t="s">
        <v>354</v>
      </c>
      <c r="N70" s="161"/>
    </row>
    <row r="71" s="164" customFormat="1" ht="51" customHeight="1" spans="1:14">
      <c r="A71" s="188">
        <v>56</v>
      </c>
      <c r="B71" s="140" t="s">
        <v>469</v>
      </c>
      <c r="C71" s="141">
        <v>3522.63</v>
      </c>
      <c r="D71" s="190">
        <v>1745</v>
      </c>
      <c r="E71" s="189" t="s">
        <v>460</v>
      </c>
      <c r="F71" s="197">
        <v>1000</v>
      </c>
      <c r="G71" s="190">
        <f>370+100+200+140+100</f>
        <v>910</v>
      </c>
      <c r="H71" s="140" t="s">
        <v>470</v>
      </c>
      <c r="I71" s="190">
        <f>370+100+217+493+500</f>
        <v>1680</v>
      </c>
      <c r="J71" s="206">
        <f t="shared" si="15"/>
        <v>1.68</v>
      </c>
      <c r="K71" s="206">
        <f t="shared" si="16"/>
        <v>1.84615384615385</v>
      </c>
      <c r="L71" s="193" t="s">
        <v>373</v>
      </c>
      <c r="M71" s="208" t="s">
        <v>339</v>
      </c>
      <c r="N71" s="161"/>
    </row>
    <row r="72" s="164" customFormat="1" ht="55" customHeight="1" spans="1:14">
      <c r="A72" s="188">
        <v>57</v>
      </c>
      <c r="B72" s="140" t="s">
        <v>471</v>
      </c>
      <c r="C72" s="190">
        <v>6740</v>
      </c>
      <c r="D72" s="190">
        <v>4076</v>
      </c>
      <c r="E72" s="189" t="s">
        <v>460</v>
      </c>
      <c r="F72" s="191">
        <v>2190</v>
      </c>
      <c r="G72" s="190">
        <f>1200+300+300+200+190</f>
        <v>2190</v>
      </c>
      <c r="H72" s="140" t="s">
        <v>472</v>
      </c>
      <c r="I72" s="190">
        <f>1200+300+300+200+190</f>
        <v>2190</v>
      </c>
      <c r="J72" s="206">
        <f t="shared" si="15"/>
        <v>1</v>
      </c>
      <c r="K72" s="206">
        <f t="shared" si="16"/>
        <v>1</v>
      </c>
      <c r="L72" s="193" t="s">
        <v>373</v>
      </c>
      <c r="M72" s="208" t="s">
        <v>339</v>
      </c>
      <c r="N72" s="161"/>
    </row>
    <row r="73" s="164" customFormat="1" ht="58" customHeight="1" spans="1:14">
      <c r="A73" s="188">
        <v>58</v>
      </c>
      <c r="B73" s="140" t="s">
        <v>473</v>
      </c>
      <c r="C73" s="194">
        <v>4074.79</v>
      </c>
      <c r="D73" s="190">
        <v>0</v>
      </c>
      <c r="E73" s="189" t="s">
        <v>474</v>
      </c>
      <c r="F73" s="194">
        <v>1950</v>
      </c>
      <c r="G73" s="190">
        <f>200+100+200+200+300</f>
        <v>1000</v>
      </c>
      <c r="H73" s="140" t="s">
        <v>475</v>
      </c>
      <c r="I73" s="190">
        <f>207+100+193+200+304</f>
        <v>1004</v>
      </c>
      <c r="J73" s="206">
        <f t="shared" si="15"/>
        <v>0.514871794871795</v>
      </c>
      <c r="K73" s="206">
        <f t="shared" si="16"/>
        <v>1.004</v>
      </c>
      <c r="L73" s="193" t="s">
        <v>373</v>
      </c>
      <c r="M73" s="208" t="s">
        <v>339</v>
      </c>
      <c r="N73" s="161"/>
    </row>
    <row r="74" s="164" customFormat="1" ht="69" customHeight="1" spans="1:14">
      <c r="A74" s="188">
        <v>59</v>
      </c>
      <c r="B74" s="140" t="s">
        <v>476</v>
      </c>
      <c r="C74" s="194">
        <v>18467</v>
      </c>
      <c r="D74" s="190">
        <v>2140</v>
      </c>
      <c r="E74" s="189" t="s">
        <v>460</v>
      </c>
      <c r="F74" s="194">
        <v>2327</v>
      </c>
      <c r="G74" s="190">
        <v>2327</v>
      </c>
      <c r="H74" s="140" t="s">
        <v>477</v>
      </c>
      <c r="I74" s="190">
        <f>1800+527</f>
        <v>2327</v>
      </c>
      <c r="J74" s="206">
        <f t="shared" si="15"/>
        <v>1</v>
      </c>
      <c r="K74" s="206">
        <f t="shared" si="16"/>
        <v>1</v>
      </c>
      <c r="L74" s="193" t="s">
        <v>377</v>
      </c>
      <c r="M74" s="205" t="s">
        <v>350</v>
      </c>
      <c r="N74" s="161"/>
    </row>
    <row r="75" s="164" customFormat="1" ht="37" customHeight="1" spans="1:14">
      <c r="A75" s="181" t="s">
        <v>478</v>
      </c>
      <c r="B75" s="182"/>
      <c r="C75" s="183">
        <f>SUM(C76:C83)</f>
        <v>974430.25</v>
      </c>
      <c r="D75" s="183">
        <f>SUM(D76:D83)</f>
        <v>373569</v>
      </c>
      <c r="E75" s="183"/>
      <c r="F75" s="183">
        <f>SUM(F76:F83)</f>
        <v>155169</v>
      </c>
      <c r="G75" s="183">
        <f>SUM(G76:G83)</f>
        <v>87219</v>
      </c>
      <c r="H75" s="183"/>
      <c r="I75" s="183">
        <f>SUM(I76:I83)</f>
        <v>158195</v>
      </c>
      <c r="J75" s="204">
        <f t="shared" si="15"/>
        <v>1.01950131791788</v>
      </c>
      <c r="K75" s="204">
        <f t="shared" si="16"/>
        <v>1.8137676423715</v>
      </c>
      <c r="L75" s="193"/>
      <c r="M75" s="208"/>
      <c r="N75" s="161"/>
    </row>
    <row r="76" s="164" customFormat="1" ht="78" customHeight="1" spans="1:14">
      <c r="A76" s="188">
        <v>60</v>
      </c>
      <c r="B76" s="189" t="s">
        <v>479</v>
      </c>
      <c r="C76" s="190">
        <f>'82个辖区市重点项目'!C11</f>
        <v>533998</v>
      </c>
      <c r="D76" s="190">
        <f>'82个辖区市重点项目'!K11</f>
        <v>183527</v>
      </c>
      <c r="E76" s="189" t="s">
        <v>348</v>
      </c>
      <c r="F76" s="191">
        <f>'82个辖区市重点项目'!G11</f>
        <v>100000</v>
      </c>
      <c r="G76" s="190">
        <f>'82个辖区市重点项目'!L11</f>
        <v>60700</v>
      </c>
      <c r="H76" s="140" t="str">
        <f>'82个辖区市重点项目'!S11</f>
        <v>砌体完成，正在进行外架拆除。</v>
      </c>
      <c r="I76" s="190">
        <f>'82个辖区市重点项目'!M11</f>
        <v>124700</v>
      </c>
      <c r="J76" s="206">
        <f t="shared" si="15"/>
        <v>1.247</v>
      </c>
      <c r="K76" s="206">
        <f t="shared" si="16"/>
        <v>2.05436573311367</v>
      </c>
      <c r="L76" s="193" t="s">
        <v>353</v>
      </c>
      <c r="M76" s="205" t="s">
        <v>354</v>
      </c>
      <c r="N76" s="161"/>
    </row>
    <row r="77" s="164" customFormat="1" ht="57" customHeight="1" spans="1:14">
      <c r="A77" s="188">
        <v>61</v>
      </c>
      <c r="B77" s="189" t="s">
        <v>480</v>
      </c>
      <c r="C77" s="190">
        <f>'82个辖区市重点项目'!C13</f>
        <v>98603</v>
      </c>
      <c r="D77" s="190">
        <f>'82个辖区市重点项目'!K13</f>
        <v>33680</v>
      </c>
      <c r="E77" s="189" t="s">
        <v>481</v>
      </c>
      <c r="F77" s="191">
        <f>'82个辖区市重点项目'!G13</f>
        <v>13400</v>
      </c>
      <c r="G77" s="190">
        <f>'82个辖区市重点项目'!L13</f>
        <v>8200</v>
      </c>
      <c r="H77" s="140" t="str">
        <f>'82个辖区市重点项目'!S13</f>
        <v>已完成桩基工程，正进行地下室底板同步施工。</v>
      </c>
      <c r="I77" s="190">
        <f>'82个辖区市重点项目'!M13</f>
        <v>12128</v>
      </c>
      <c r="J77" s="206">
        <f t="shared" ref="J77:J87" si="17">I77/F77</f>
        <v>0.905074626865672</v>
      </c>
      <c r="K77" s="206">
        <f t="shared" si="16"/>
        <v>1.4790243902439</v>
      </c>
      <c r="L77" s="193" t="s">
        <v>353</v>
      </c>
      <c r="M77" s="205" t="s">
        <v>354</v>
      </c>
      <c r="N77" s="161"/>
    </row>
    <row r="78" s="164" customFormat="1" ht="58" customHeight="1" spans="1:14">
      <c r="A78" s="188">
        <v>62</v>
      </c>
      <c r="B78" s="189" t="s">
        <v>482</v>
      </c>
      <c r="C78" s="190">
        <f>'82个辖区市重点项目'!C20</f>
        <v>180152</v>
      </c>
      <c r="D78" s="190">
        <f>'82个辖区市重点项目'!K20</f>
        <v>144815</v>
      </c>
      <c r="E78" s="189" t="s">
        <v>483</v>
      </c>
      <c r="F78" s="191">
        <f>'82个辖区市重点项目'!G20</f>
        <v>10000</v>
      </c>
      <c r="G78" s="190">
        <f>'82个辖区市重点项目'!L20</f>
        <v>4000</v>
      </c>
      <c r="H78" s="140" t="str">
        <f>'82个辖区市重点项目'!S20</f>
        <v>已完成主体结构封顶，正进行外墙涂料工程、室内机电工程和室外景观绿化工程施工。</v>
      </c>
      <c r="I78" s="190">
        <f>'82个辖区市重点项目'!M20</f>
        <v>6344</v>
      </c>
      <c r="J78" s="206">
        <f t="shared" si="17"/>
        <v>0.6344</v>
      </c>
      <c r="K78" s="206">
        <f t="shared" ref="K77:K83" si="18">I78/G78</f>
        <v>1.586</v>
      </c>
      <c r="L78" s="193" t="s">
        <v>484</v>
      </c>
      <c r="M78" s="205" t="s">
        <v>360</v>
      </c>
      <c r="N78" s="161"/>
    </row>
    <row r="79" s="164" customFormat="1" ht="75" customHeight="1" spans="1:14">
      <c r="A79" s="188">
        <v>63</v>
      </c>
      <c r="B79" s="189" t="s">
        <v>485</v>
      </c>
      <c r="C79" s="190">
        <f>'82个辖区市重点项目'!C21</f>
        <v>15586</v>
      </c>
      <c r="D79" s="190">
        <f>'82个辖区市重点项目'!K21</f>
        <v>2408</v>
      </c>
      <c r="E79" s="189" t="s">
        <v>483</v>
      </c>
      <c r="F79" s="191">
        <f>'82个辖区市重点项目'!G21</f>
        <v>4000</v>
      </c>
      <c r="G79" s="190">
        <f>'82个辖区市重点项目'!L21</f>
        <v>2750</v>
      </c>
      <c r="H79" s="140" t="str">
        <f>'82个辖区市重点项目'!S21</f>
        <v>1#楼主体结构完成，砌体结构完成，2#楼主体结构完成，砌体抹灰完成，3#楼主体结构完成。</v>
      </c>
      <c r="I79" s="190">
        <f>'82个辖区市重点项目'!M21</f>
        <v>2981</v>
      </c>
      <c r="J79" s="206">
        <f t="shared" si="17"/>
        <v>0.74525</v>
      </c>
      <c r="K79" s="206">
        <f t="shared" si="18"/>
        <v>1.084</v>
      </c>
      <c r="L79" s="193" t="s">
        <v>484</v>
      </c>
      <c r="M79" s="205" t="s">
        <v>360</v>
      </c>
      <c r="N79" s="161"/>
    </row>
    <row r="80" s="164" customFormat="1" ht="69" customHeight="1" spans="1:14">
      <c r="A80" s="188">
        <v>64</v>
      </c>
      <c r="B80" s="189" t="s">
        <v>486</v>
      </c>
      <c r="C80" s="190">
        <f>'82个辖区市重点项目'!C22</f>
        <v>12798</v>
      </c>
      <c r="D80" s="190">
        <f>'82个辖区市重点项目'!K22</f>
        <v>4312</v>
      </c>
      <c r="E80" s="189" t="s">
        <v>487</v>
      </c>
      <c r="F80" s="191">
        <f>'82个辖区市重点项目'!G22</f>
        <v>3500</v>
      </c>
      <c r="G80" s="190">
        <f>'82个辖区市重点项目'!L22</f>
        <v>1950</v>
      </c>
      <c r="H80" s="140" t="str">
        <f>'82个辖区市重点项目'!S22</f>
        <v>1.实际主体结构验收完成。
2.实际地下连接通道结构施工完成20%。</v>
      </c>
      <c r="I80" s="190">
        <f>'82个辖区市重点项目'!M22</f>
        <v>2955</v>
      </c>
      <c r="J80" s="206">
        <f t="shared" si="17"/>
        <v>0.844285714285714</v>
      </c>
      <c r="K80" s="206">
        <f t="shared" si="18"/>
        <v>1.51538461538462</v>
      </c>
      <c r="L80" s="193" t="s">
        <v>338</v>
      </c>
      <c r="M80" s="205" t="s">
        <v>339</v>
      </c>
      <c r="N80" s="161"/>
    </row>
    <row r="81" s="164" customFormat="1" ht="51" customHeight="1" spans="1:14">
      <c r="A81" s="188">
        <v>65</v>
      </c>
      <c r="B81" s="189" t="s">
        <v>488</v>
      </c>
      <c r="C81" s="190">
        <v>18347</v>
      </c>
      <c r="D81" s="190">
        <v>0</v>
      </c>
      <c r="E81" s="189" t="s">
        <v>489</v>
      </c>
      <c r="F81" s="191">
        <v>5000</v>
      </c>
      <c r="G81" s="190">
        <f>765+240+195+500+500</f>
        <v>2200</v>
      </c>
      <c r="H81" s="140" t="s">
        <v>490</v>
      </c>
      <c r="I81" s="190">
        <f>875+240+220+408+299</f>
        <v>2042</v>
      </c>
      <c r="J81" s="206">
        <f t="shared" si="17"/>
        <v>0.4084</v>
      </c>
      <c r="K81" s="206">
        <f t="shared" si="18"/>
        <v>0.928181818181818</v>
      </c>
      <c r="L81" s="193" t="s">
        <v>484</v>
      </c>
      <c r="M81" s="205" t="s">
        <v>360</v>
      </c>
      <c r="N81" s="161"/>
    </row>
    <row r="82" s="164" customFormat="1" ht="58" customHeight="1" spans="1:14">
      <c r="A82" s="188">
        <v>66</v>
      </c>
      <c r="B82" s="189" t="s">
        <v>491</v>
      </c>
      <c r="C82" s="190">
        <v>14626.25</v>
      </c>
      <c r="D82" s="190">
        <v>1628</v>
      </c>
      <c r="E82" s="189" t="s">
        <v>492</v>
      </c>
      <c r="F82" s="191">
        <v>3000</v>
      </c>
      <c r="G82" s="190">
        <f>600+450+550+300+250</f>
        <v>2150</v>
      </c>
      <c r="H82" s="140" t="s">
        <v>493</v>
      </c>
      <c r="I82" s="190">
        <f>1652+500+503+300+365</f>
        <v>3320</v>
      </c>
      <c r="J82" s="206">
        <f t="shared" si="17"/>
        <v>1.10666666666667</v>
      </c>
      <c r="K82" s="206">
        <f t="shared" si="18"/>
        <v>1.54418604651163</v>
      </c>
      <c r="L82" s="193" t="s">
        <v>353</v>
      </c>
      <c r="M82" s="205" t="s">
        <v>354</v>
      </c>
      <c r="N82" s="161"/>
    </row>
    <row r="83" s="164" customFormat="1" ht="109" customHeight="1" spans="1:14">
      <c r="A83" s="188">
        <v>67</v>
      </c>
      <c r="B83" s="189" t="s">
        <v>494</v>
      </c>
      <c r="C83" s="190">
        <v>100320</v>
      </c>
      <c r="D83" s="190">
        <v>3199</v>
      </c>
      <c r="E83" s="189" t="s">
        <v>495</v>
      </c>
      <c r="F83" s="191">
        <v>16269</v>
      </c>
      <c r="G83" s="190">
        <f>1216+649+404+1000+2000</f>
        <v>5269</v>
      </c>
      <c r="H83" s="140" t="s">
        <v>496</v>
      </c>
      <c r="I83" s="190">
        <f>1217+649+541+862+456</f>
        <v>3725</v>
      </c>
      <c r="J83" s="206">
        <f t="shared" si="17"/>
        <v>0.228963058577663</v>
      </c>
      <c r="K83" s="206">
        <f t="shared" si="18"/>
        <v>0.706965268551907</v>
      </c>
      <c r="L83" s="193" t="s">
        <v>353</v>
      </c>
      <c r="M83" s="205" t="s">
        <v>354</v>
      </c>
      <c r="N83" s="161"/>
    </row>
    <row r="84" s="164" customFormat="1" ht="28" customHeight="1" spans="1:14">
      <c r="A84" s="181" t="s">
        <v>497</v>
      </c>
      <c r="B84" s="182"/>
      <c r="C84" s="183">
        <f>SUM(C85:C87)</f>
        <v>1169361</v>
      </c>
      <c r="D84" s="183">
        <f>SUM(D85:D87)</f>
        <v>0</v>
      </c>
      <c r="E84" s="183"/>
      <c r="F84" s="183">
        <f>SUM(F85:F87)</f>
        <v>160300</v>
      </c>
      <c r="G84" s="183">
        <f>SUM(G85:G87)</f>
        <v>0</v>
      </c>
      <c r="H84" s="183"/>
      <c r="I84" s="183">
        <f>SUM(I85:I87)</f>
        <v>0</v>
      </c>
      <c r="J84" s="204">
        <f t="shared" si="17"/>
        <v>0</v>
      </c>
      <c r="K84" s="204" t="s">
        <v>386</v>
      </c>
      <c r="L84" s="193"/>
      <c r="M84" s="208"/>
      <c r="N84" s="161"/>
    </row>
    <row r="85" s="164" customFormat="1" ht="105" customHeight="1" spans="1:15">
      <c r="A85" s="188">
        <v>68</v>
      </c>
      <c r="B85" s="189" t="s">
        <v>498</v>
      </c>
      <c r="C85" s="190">
        <v>649293</v>
      </c>
      <c r="D85" s="190">
        <v>0</v>
      </c>
      <c r="E85" s="189" t="s">
        <v>499</v>
      </c>
      <c r="F85" s="191">
        <v>10000</v>
      </c>
      <c r="G85" s="190">
        <v>0</v>
      </c>
      <c r="H85" s="140" t="s">
        <v>500</v>
      </c>
      <c r="I85" s="190">
        <v>0</v>
      </c>
      <c r="J85" s="206">
        <f t="shared" si="17"/>
        <v>0</v>
      </c>
      <c r="K85" s="206" t="s">
        <v>386</v>
      </c>
      <c r="L85" s="193" t="s">
        <v>353</v>
      </c>
      <c r="M85" s="205" t="s">
        <v>354</v>
      </c>
      <c r="N85" s="161"/>
      <c r="O85" s="162"/>
    </row>
    <row r="86" s="164" customFormat="1" ht="98" customHeight="1" spans="1:14">
      <c r="A86" s="188">
        <v>69</v>
      </c>
      <c r="B86" s="189" t="s">
        <v>501</v>
      </c>
      <c r="C86" s="190">
        <f>'82个辖区市重点项目'!C45</f>
        <v>484668</v>
      </c>
      <c r="D86" s="190">
        <f>'82个辖区市重点项目'!K45</f>
        <v>0</v>
      </c>
      <c r="E86" s="189" t="s">
        <v>502</v>
      </c>
      <c r="F86" s="191">
        <f>'82个辖区市重点项目'!G45</f>
        <v>100000</v>
      </c>
      <c r="G86" s="190">
        <f>'82个辖区市重点项目'!L45</f>
        <v>0</v>
      </c>
      <c r="H86" s="140" t="str">
        <f>'82个辖区市重点项目'!S45</f>
        <v>发改已于7月11日出具审核意见函，7月22日可研通过区政府专题会决策。</v>
      </c>
      <c r="I86" s="190">
        <f>'82个辖区市重点项目'!M45</f>
        <v>0</v>
      </c>
      <c r="J86" s="206">
        <f t="shared" si="17"/>
        <v>0</v>
      </c>
      <c r="K86" s="206" t="s">
        <v>386</v>
      </c>
      <c r="L86" s="193" t="s">
        <v>353</v>
      </c>
      <c r="M86" s="205" t="s">
        <v>354</v>
      </c>
      <c r="N86" s="161"/>
    </row>
    <row r="87" s="164" customFormat="1" ht="108" customHeight="1" spans="1:14">
      <c r="A87" s="188">
        <v>70</v>
      </c>
      <c r="B87" s="189" t="s">
        <v>503</v>
      </c>
      <c r="C87" s="192">
        <v>35400</v>
      </c>
      <c r="D87" s="190">
        <v>0</v>
      </c>
      <c r="E87" s="189" t="s">
        <v>422</v>
      </c>
      <c r="F87" s="192">
        <v>50300</v>
      </c>
      <c r="G87" s="190">
        <v>0</v>
      </c>
      <c r="H87" s="140" t="s">
        <v>504</v>
      </c>
      <c r="I87" s="190">
        <v>0</v>
      </c>
      <c r="J87" s="206">
        <f t="shared" si="17"/>
        <v>0</v>
      </c>
      <c r="K87" s="206" t="s">
        <v>386</v>
      </c>
      <c r="L87" s="193" t="s">
        <v>484</v>
      </c>
      <c r="M87" s="205" t="s">
        <v>360</v>
      </c>
      <c r="N87" s="161"/>
    </row>
    <row r="88" s="161" customFormat="1" ht="43" customHeight="1" spans="1:13">
      <c r="A88" s="209" t="s">
        <v>505</v>
      </c>
      <c r="B88" s="210"/>
      <c r="C88" s="211"/>
      <c r="D88" s="212"/>
      <c r="E88" s="213"/>
      <c r="F88" s="213"/>
      <c r="G88" s="211"/>
      <c r="H88" s="214"/>
      <c r="I88" s="211"/>
      <c r="J88" s="213"/>
      <c r="K88" s="213"/>
      <c r="L88" s="215"/>
      <c r="M88" s="216"/>
    </row>
  </sheetData>
  <autoFilter ref="A4:O88">
    <extLst/>
  </autoFilter>
  <mergeCells count="26">
    <mergeCell ref="A1:B1"/>
    <mergeCell ref="A2:M2"/>
    <mergeCell ref="A3:C3"/>
    <mergeCell ref="L3:M3"/>
    <mergeCell ref="E4:G4"/>
    <mergeCell ref="H4:I4"/>
    <mergeCell ref="J4:K4"/>
    <mergeCell ref="A6:B6"/>
    <mergeCell ref="A7:B7"/>
    <mergeCell ref="A8:B8"/>
    <mergeCell ref="A13:B13"/>
    <mergeCell ref="A26:B26"/>
    <mergeCell ref="A40:B40"/>
    <mergeCell ref="A41:B41"/>
    <mergeCell ref="A45:B45"/>
    <mergeCell ref="A60:B60"/>
    <mergeCell ref="A61:B61"/>
    <mergeCell ref="A75:B75"/>
    <mergeCell ref="A84:B84"/>
    <mergeCell ref="A88:M88"/>
    <mergeCell ref="A4:A5"/>
    <mergeCell ref="B4:B5"/>
    <mergeCell ref="C4:C5"/>
    <mergeCell ref="D4:D5"/>
    <mergeCell ref="L4:L5"/>
    <mergeCell ref="M4:M5"/>
  </mergeCells>
  <printOptions horizontalCentered="1"/>
  <pageMargins left="0.357638888888889" right="0.357638888888889" top="0.802777777777778" bottom="0.802777777777778" header="0.5" footer="0.5"/>
  <pageSetup paperSize="9" scale="98" firstPageNumber="5" fitToHeight="0" orientation="landscape" useFirstPageNumber="1" horizontalDpi="600"/>
  <headerFooter>
    <oddFooter>&amp;C&amp;"Times New Roman"&amp;14- &amp;P -</oddFooter>
  </headerFooter>
  <rowBreaks count="14" manualBreakCount="14">
    <brk id="12" max="12" man="1"/>
    <brk id="18" max="12" man="1"/>
    <brk id="30" max="12" man="1"/>
    <brk id="35" max="12" man="1"/>
    <brk id="42" max="12" man="1"/>
    <brk id="47" max="12" man="1"/>
    <brk id="58" max="12" man="1"/>
    <brk id="65" max="12" man="1"/>
    <brk id="70" max="12" man="1"/>
    <brk id="88" max="16383" man="1"/>
    <brk id="88" max="16383" man="1"/>
    <brk id="88" max="16383" man="1"/>
    <brk id="88"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57"/>
  <sheetViews>
    <sheetView view="pageBreakPreview" zoomScaleNormal="100" zoomScaleSheetLayoutView="100" topLeftCell="A49" workbookViewId="0">
      <selection activeCell="I52" sqref="I52"/>
    </sheetView>
  </sheetViews>
  <sheetFormatPr defaultColWidth="9" defaultRowHeight="14.25"/>
  <cols>
    <col min="1" max="1" width="4.375" style="103" customWidth="1"/>
    <col min="2" max="2" width="15.75" style="126" customWidth="1"/>
    <col min="3" max="3" width="10.375" style="127"/>
    <col min="4" max="4" width="21.125" style="126" customWidth="1"/>
    <col min="5" max="5" width="8.75" style="127" customWidth="1"/>
    <col min="6" max="6" width="9.375" style="127"/>
    <col min="7" max="7" width="30" style="126" customWidth="1"/>
    <col min="8" max="8" width="8.625" style="127" customWidth="1"/>
    <col min="9" max="9" width="10.125" style="128" customWidth="1"/>
    <col min="10" max="10" width="8" style="128" customWidth="1"/>
    <col min="11" max="11" width="8.625" style="103" customWidth="1"/>
    <col min="12" max="16384" width="9" style="103"/>
  </cols>
  <sheetData>
    <row r="1" ht="30" customHeight="1" spans="1:11">
      <c r="A1" s="104" t="s">
        <v>506</v>
      </c>
      <c r="B1" s="104"/>
      <c r="C1" s="129"/>
      <c r="D1" s="104"/>
      <c r="E1" s="129"/>
      <c r="F1" s="129"/>
      <c r="G1" s="104"/>
      <c r="H1" s="129"/>
      <c r="I1" s="150"/>
      <c r="J1" s="150"/>
      <c r="K1" s="104"/>
    </row>
    <row r="2" ht="27" customHeight="1" spans="1:11">
      <c r="A2" s="105" t="s">
        <v>507</v>
      </c>
      <c r="B2" s="130"/>
      <c r="C2" s="131"/>
      <c r="D2" s="130"/>
      <c r="E2" s="131"/>
      <c r="F2" s="131"/>
      <c r="G2" s="130"/>
      <c r="H2" s="131"/>
      <c r="I2" s="151"/>
      <c r="J2" s="151"/>
      <c r="K2" s="105"/>
    </row>
    <row r="3" ht="23" customHeight="1" spans="1:11">
      <c r="A3" s="132" t="s">
        <v>508</v>
      </c>
      <c r="B3" s="132"/>
      <c r="C3" s="133"/>
      <c r="D3" s="132"/>
      <c r="E3" s="133"/>
      <c r="F3" s="133"/>
      <c r="G3" s="132"/>
      <c r="H3" s="133"/>
      <c r="I3" s="152"/>
      <c r="J3" s="152"/>
      <c r="K3" s="132"/>
    </row>
    <row r="4" s="124" customFormat="1" ht="30" customHeight="1" spans="1:11">
      <c r="A4" s="134" t="s">
        <v>1</v>
      </c>
      <c r="B4" s="135" t="s">
        <v>2</v>
      </c>
      <c r="C4" s="136" t="s">
        <v>316</v>
      </c>
      <c r="D4" s="135" t="s">
        <v>318</v>
      </c>
      <c r="E4" s="136"/>
      <c r="F4" s="136"/>
      <c r="G4" s="135" t="s">
        <v>319</v>
      </c>
      <c r="H4" s="136"/>
      <c r="I4" s="153" t="s">
        <v>320</v>
      </c>
      <c r="J4" s="153"/>
      <c r="K4" s="154" t="s">
        <v>509</v>
      </c>
    </row>
    <row r="5" s="124" customFormat="1" ht="35" customHeight="1" spans="1:11">
      <c r="A5" s="134"/>
      <c r="B5" s="135"/>
      <c r="C5" s="136"/>
      <c r="D5" s="135" t="s">
        <v>323</v>
      </c>
      <c r="E5" s="136" t="s">
        <v>510</v>
      </c>
      <c r="F5" s="136" t="s">
        <v>325</v>
      </c>
      <c r="G5" s="135" t="s">
        <v>326</v>
      </c>
      <c r="H5" s="136" t="s">
        <v>327</v>
      </c>
      <c r="I5" s="153" t="s">
        <v>328</v>
      </c>
      <c r="J5" s="153" t="s">
        <v>13</v>
      </c>
      <c r="K5" s="154"/>
    </row>
    <row r="6" s="124" customFormat="1" ht="32" customHeight="1" spans="1:11">
      <c r="A6" s="134" t="s">
        <v>511</v>
      </c>
      <c r="B6" s="137"/>
      <c r="C6" s="136">
        <f>C7+C9+C13+C17+C19+C22+C28+C44+C49+C53+C11</f>
        <v>11676449</v>
      </c>
      <c r="D6" s="136"/>
      <c r="E6" s="136">
        <f>E7+E9+E13+E17+E19+E22+E28+E44+E49+E53+E11</f>
        <v>1638986</v>
      </c>
      <c r="F6" s="136">
        <f>F7+F9+F13+F17+F19+F22+F28+F44+F49+F53+F11</f>
        <v>812935</v>
      </c>
      <c r="G6" s="136"/>
      <c r="H6" s="136">
        <f>H7+H9+H13+H17+H19+H22+H28+H44+H49+H53+H11</f>
        <v>922172</v>
      </c>
      <c r="I6" s="155">
        <f t="shared" ref="I6:I16" si="0">H6/E6</f>
        <v>0.562647881067929</v>
      </c>
      <c r="J6" s="155">
        <f>H6/F6</f>
        <v>1.13437359690504</v>
      </c>
      <c r="K6" s="154"/>
    </row>
    <row r="7" s="124" customFormat="1" ht="32" customHeight="1" spans="1:11">
      <c r="A7" s="134" t="s">
        <v>512</v>
      </c>
      <c r="B7" s="137"/>
      <c r="C7" s="136">
        <f>SUM(C8:C8)</f>
        <v>6821</v>
      </c>
      <c r="D7" s="138"/>
      <c r="E7" s="136">
        <f>SUM(E8:E8)</f>
        <v>2000</v>
      </c>
      <c r="F7" s="136">
        <f>SUM(F8:F8)</f>
        <v>1100</v>
      </c>
      <c r="G7" s="138"/>
      <c r="H7" s="136">
        <f>SUM(H8:H8)</f>
        <v>1262</v>
      </c>
      <c r="I7" s="153">
        <f t="shared" si="0"/>
        <v>0.631</v>
      </c>
      <c r="J7" s="153">
        <f>H7/F7</f>
        <v>1.14727272727273</v>
      </c>
      <c r="K7" s="154"/>
    </row>
    <row r="8" s="124" customFormat="1" ht="55" customHeight="1" spans="1:11">
      <c r="A8" s="139">
        <v>1</v>
      </c>
      <c r="B8" s="140" t="s">
        <v>178</v>
      </c>
      <c r="C8" s="141">
        <f>'82个辖区市重点项目'!C51</f>
        <v>6821</v>
      </c>
      <c r="D8" s="140" t="s">
        <v>513</v>
      </c>
      <c r="E8" s="141">
        <f>'82个辖区市重点项目'!G51</f>
        <v>2000</v>
      </c>
      <c r="F8" s="141">
        <f>'82个辖区市重点项目'!L51</f>
        <v>1100</v>
      </c>
      <c r="G8" s="140" t="str">
        <f>'82个辖区市重点项目'!S51</f>
        <v>开展南侧护岸施工、港汊内清淤。</v>
      </c>
      <c r="H8" s="141">
        <f>'82个辖区市重点项目'!M51</f>
        <v>1262</v>
      </c>
      <c r="I8" s="156">
        <f t="shared" si="0"/>
        <v>0.631</v>
      </c>
      <c r="J8" s="156">
        <f>H8/F8</f>
        <v>1.14727272727273</v>
      </c>
      <c r="K8" s="157" t="s">
        <v>342</v>
      </c>
    </row>
    <row r="9" s="125" customFormat="1" ht="32" customHeight="1" spans="1:11">
      <c r="A9" s="142" t="s">
        <v>514</v>
      </c>
      <c r="B9" s="143"/>
      <c r="C9" s="144">
        <f>C10</f>
        <v>61332</v>
      </c>
      <c r="D9" s="145"/>
      <c r="E9" s="144">
        <f>E10</f>
        <v>1500</v>
      </c>
      <c r="F9" s="144">
        <f>F10</f>
        <v>1500</v>
      </c>
      <c r="G9" s="145"/>
      <c r="H9" s="144">
        <f>H10</f>
        <v>2160</v>
      </c>
      <c r="I9" s="158">
        <f t="shared" si="0"/>
        <v>1.44</v>
      </c>
      <c r="J9" s="158">
        <f>H9/F9</f>
        <v>1.44</v>
      </c>
      <c r="K9" s="159"/>
    </row>
    <row r="10" s="124" customFormat="1" ht="66" customHeight="1" spans="1:11">
      <c r="A10" s="139">
        <v>2</v>
      </c>
      <c r="B10" s="140" t="s">
        <v>198</v>
      </c>
      <c r="C10" s="141">
        <f>'82个辖区市重点项目'!C56</f>
        <v>61332</v>
      </c>
      <c r="D10" s="140" t="s">
        <v>515</v>
      </c>
      <c r="E10" s="141">
        <f>'82个辖区市重点项目'!G56</f>
        <v>1500</v>
      </c>
      <c r="F10" s="141">
        <f>'82个辖区市重点项目'!L56</f>
        <v>1500</v>
      </c>
      <c r="G10" s="140" t="str">
        <f>'82个辖区市重点项目'!S56</f>
        <v>项目于4月28日取得竣工备案证明。</v>
      </c>
      <c r="H10" s="141">
        <f>'82个辖区市重点项目'!M56</f>
        <v>2160</v>
      </c>
      <c r="I10" s="156">
        <f t="shared" si="0"/>
        <v>1.44</v>
      </c>
      <c r="J10" s="156">
        <f>H10/F10</f>
        <v>1.44</v>
      </c>
      <c r="K10" s="157" t="s">
        <v>516</v>
      </c>
    </row>
    <row r="11" s="125" customFormat="1" ht="35" customHeight="1" spans="1:11">
      <c r="A11" s="142" t="s">
        <v>517</v>
      </c>
      <c r="B11" s="143"/>
      <c r="C11" s="136">
        <f>C12</f>
        <v>103624</v>
      </c>
      <c r="D11" s="137"/>
      <c r="E11" s="136">
        <f>E12</f>
        <v>50</v>
      </c>
      <c r="F11" s="136">
        <f>F12</f>
        <v>0</v>
      </c>
      <c r="G11" s="136"/>
      <c r="H11" s="136">
        <f>H12</f>
        <v>0</v>
      </c>
      <c r="I11" s="136">
        <f t="shared" si="0"/>
        <v>0</v>
      </c>
      <c r="J11" s="136" t="str">
        <f>J12</f>
        <v>——</v>
      </c>
      <c r="K11" s="154"/>
    </row>
    <row r="12" s="124" customFormat="1" ht="71" customHeight="1" spans="1:11">
      <c r="A12" s="139">
        <v>3</v>
      </c>
      <c r="B12" s="140" t="s">
        <v>200</v>
      </c>
      <c r="C12" s="141">
        <f>'82个辖区市重点项目'!C57</f>
        <v>103624</v>
      </c>
      <c r="D12" s="140"/>
      <c r="E12" s="141">
        <f>'82个辖区市重点项目'!G57</f>
        <v>50</v>
      </c>
      <c r="F12" s="141">
        <f>'82个辖区市重点项目'!L57</f>
        <v>0</v>
      </c>
      <c r="G12" s="140" t="str">
        <f>'82个辖区市重点项目'!S57</f>
        <v>规划意见函已出具，勘察设计标招标公告发布，可研报告已送评审中心审查。</v>
      </c>
      <c r="H12" s="141">
        <f>'82个辖区市重点项目'!M57</f>
        <v>0</v>
      </c>
      <c r="I12" s="156">
        <f t="shared" si="0"/>
        <v>0</v>
      </c>
      <c r="J12" s="156" t="s">
        <v>386</v>
      </c>
      <c r="K12" s="157" t="s">
        <v>484</v>
      </c>
    </row>
    <row r="13" s="124" customFormat="1" ht="32" customHeight="1" spans="1:11">
      <c r="A13" s="134" t="s">
        <v>518</v>
      </c>
      <c r="B13" s="137"/>
      <c r="C13" s="136">
        <f>SUM(C14:C16)</f>
        <v>199321</v>
      </c>
      <c r="D13" s="138"/>
      <c r="E13" s="136">
        <f>SUM(E14:E16)</f>
        <v>35000</v>
      </c>
      <c r="F13" s="136">
        <f>SUM(F14:F16)</f>
        <v>17200</v>
      </c>
      <c r="G13" s="138"/>
      <c r="H13" s="136">
        <f>SUM(H14:H16)</f>
        <v>21434</v>
      </c>
      <c r="I13" s="153">
        <f t="shared" si="0"/>
        <v>0.6124</v>
      </c>
      <c r="J13" s="153">
        <f>H13/F13</f>
        <v>1.24616279069767</v>
      </c>
      <c r="K13" s="157"/>
    </row>
    <row r="14" s="124" customFormat="1" ht="72" customHeight="1" spans="1:11">
      <c r="A14" s="139">
        <v>4</v>
      </c>
      <c r="B14" s="140" t="s">
        <v>519</v>
      </c>
      <c r="C14" s="141">
        <f>'82个辖区市重点项目'!C60</f>
        <v>80065</v>
      </c>
      <c r="D14" s="140" t="s">
        <v>520</v>
      </c>
      <c r="E14" s="141">
        <f>'82个辖区市重点项目'!G60</f>
        <v>13000</v>
      </c>
      <c r="F14" s="141">
        <f>'82个辖区市重点项目'!L60</f>
        <v>5800</v>
      </c>
      <c r="G14" s="146" t="str">
        <f>'82个辖区市重点项目'!S60</f>
        <v>砌筑抹灰及安装工程施工，正在进行机电安装及装饰装修施工。</v>
      </c>
      <c r="H14" s="141">
        <f>'82个辖区市重点项目'!M60</f>
        <v>9674</v>
      </c>
      <c r="I14" s="156">
        <f t="shared" si="0"/>
        <v>0.744153846153846</v>
      </c>
      <c r="J14" s="156">
        <f>H14/F14</f>
        <v>1.66793103448276</v>
      </c>
      <c r="K14" s="157" t="s">
        <v>338</v>
      </c>
    </row>
    <row r="15" s="124" customFormat="1" ht="79" customHeight="1" spans="1:11">
      <c r="A15" s="139">
        <v>5</v>
      </c>
      <c r="B15" s="140" t="s">
        <v>206</v>
      </c>
      <c r="C15" s="141">
        <f>'82个辖区市重点项目'!C59</f>
        <v>59976</v>
      </c>
      <c r="D15" s="140" t="s">
        <v>521</v>
      </c>
      <c r="E15" s="141">
        <f>'82个辖区市重点项目'!G59</f>
        <v>12000</v>
      </c>
      <c r="F15" s="141">
        <f>'82个辖区市重点项目'!L59</f>
        <v>6400</v>
      </c>
      <c r="G15" s="140" t="str">
        <f>'82个辖区市重点项目'!S59</f>
        <v>南院区：二次结构完成80%，地下室管综完成80%。</v>
      </c>
      <c r="H15" s="141">
        <f>'82个辖区市重点项目'!M59</f>
        <v>6400</v>
      </c>
      <c r="I15" s="156">
        <f t="shared" si="0"/>
        <v>0.533333333333333</v>
      </c>
      <c r="J15" s="156">
        <f>H15/F15</f>
        <v>1</v>
      </c>
      <c r="K15" s="157" t="s">
        <v>338</v>
      </c>
    </row>
    <row r="16" s="124" customFormat="1" ht="87" customHeight="1" spans="1:11">
      <c r="A16" s="139">
        <v>6</v>
      </c>
      <c r="B16" s="140" t="s">
        <v>202</v>
      </c>
      <c r="C16" s="141">
        <f>'82个辖区市重点项目'!C58</f>
        <v>59280</v>
      </c>
      <c r="D16" s="140" t="s">
        <v>522</v>
      </c>
      <c r="E16" s="141">
        <f>'82个辖区市重点项目'!G58</f>
        <v>10000</v>
      </c>
      <c r="F16" s="141">
        <f>'82个辖区市重点项目'!L58</f>
        <v>5000</v>
      </c>
      <c r="G16" s="140" t="str">
        <f>'82个辖区市重点项目'!S58</f>
        <v>外墙装修工程施工完成60%；室内装修及机电工程完成30%，精装施工样板层施工完成。</v>
      </c>
      <c r="H16" s="141">
        <f>'82个辖区市重点项目'!M58</f>
        <v>5360</v>
      </c>
      <c r="I16" s="156">
        <f t="shared" si="0"/>
        <v>0.536</v>
      </c>
      <c r="J16" s="156">
        <f>H16/F16</f>
        <v>1.072</v>
      </c>
      <c r="K16" s="157" t="s">
        <v>338</v>
      </c>
    </row>
    <row r="17" s="124" customFormat="1" ht="32" customHeight="1" spans="1:11">
      <c r="A17" s="134" t="s">
        <v>523</v>
      </c>
      <c r="B17" s="137"/>
      <c r="C17" s="136">
        <f>C18</f>
        <v>3727128</v>
      </c>
      <c r="D17" s="138"/>
      <c r="E17" s="136">
        <f>E18</f>
        <v>800000</v>
      </c>
      <c r="F17" s="136">
        <f>F18</f>
        <v>475000</v>
      </c>
      <c r="G17" s="138"/>
      <c r="H17" s="136">
        <f>H18</f>
        <v>503740</v>
      </c>
      <c r="I17" s="153">
        <f t="shared" ref="I17:I56" si="1">H17/E17</f>
        <v>0.629675</v>
      </c>
      <c r="J17" s="153">
        <f t="shared" ref="J17:J54" si="2">H17/F17</f>
        <v>1.06050526315789</v>
      </c>
      <c r="K17" s="154"/>
    </row>
    <row r="18" s="124" customFormat="1" ht="104" customHeight="1" spans="1:11">
      <c r="A18" s="139">
        <v>7</v>
      </c>
      <c r="B18" s="140" t="s">
        <v>524</v>
      </c>
      <c r="C18" s="141">
        <f>'82个辖区市重点项目'!C64</f>
        <v>3727128</v>
      </c>
      <c r="D18" s="140" t="s">
        <v>525</v>
      </c>
      <c r="E18" s="141">
        <f>'82个辖区市重点项目'!G64</f>
        <v>800000</v>
      </c>
      <c r="F18" s="141">
        <f>'82个辖区市重点项目'!L64</f>
        <v>475000</v>
      </c>
      <c r="G18" s="140" t="str">
        <f>'82个辖区市重点项目'!S64</f>
        <v>桥梁工程：清淤疏浚累计完成85%。观音山互通主线桥桩基累计完成9%。
隧道工程：盾构右线管片拼装累计完成4.4%。塔埔路支线隧道工作井围护结构完成25.1%。</v>
      </c>
      <c r="H18" s="141">
        <f>'82个辖区市重点项目'!M64</f>
        <v>503740</v>
      </c>
      <c r="I18" s="156">
        <f t="shared" si="1"/>
        <v>0.629675</v>
      </c>
      <c r="J18" s="156">
        <f t="shared" si="2"/>
        <v>1.06050526315789</v>
      </c>
      <c r="K18" s="157" t="s">
        <v>353</v>
      </c>
    </row>
    <row r="19" s="124" customFormat="1" ht="33" customHeight="1" spans="1:11">
      <c r="A19" s="134" t="s">
        <v>526</v>
      </c>
      <c r="B19" s="137"/>
      <c r="C19" s="136">
        <f>(C20+C21)</f>
        <v>78176</v>
      </c>
      <c r="D19" s="138"/>
      <c r="E19" s="136">
        <f>(E20+E21)</f>
        <v>9000</v>
      </c>
      <c r="F19" s="136">
        <f>(F20+F21)</f>
        <v>5020</v>
      </c>
      <c r="G19" s="138"/>
      <c r="H19" s="136">
        <f>(H20+H21)</f>
        <v>6503</v>
      </c>
      <c r="I19" s="153">
        <f t="shared" si="1"/>
        <v>0.722555555555556</v>
      </c>
      <c r="J19" s="153">
        <f t="shared" si="2"/>
        <v>1.29541832669323</v>
      </c>
      <c r="K19" s="154"/>
    </row>
    <row r="20" s="124" customFormat="1" ht="70" customHeight="1" spans="1:11">
      <c r="A20" s="139">
        <v>8</v>
      </c>
      <c r="B20" s="146" t="s">
        <v>274</v>
      </c>
      <c r="C20" s="141">
        <f>'82个辖区市重点项目'!C80</f>
        <v>45809</v>
      </c>
      <c r="D20" s="146" t="s">
        <v>527</v>
      </c>
      <c r="E20" s="141">
        <f>'82个辖区市重点项目'!G80</f>
        <v>5000</v>
      </c>
      <c r="F20" s="141">
        <f>'82个辖区市重点项目'!L80</f>
        <v>2780</v>
      </c>
      <c r="G20" s="140" t="str">
        <f>'82个辖区市重点项目'!S80</f>
        <v>本月发生异常回淤，根据设计文件要求，考核延后进行。</v>
      </c>
      <c r="H20" s="141">
        <f>'82个辖区市重点项目'!M80</f>
        <v>3230</v>
      </c>
      <c r="I20" s="156">
        <f t="shared" si="1"/>
        <v>0.646</v>
      </c>
      <c r="J20" s="156">
        <f t="shared" si="2"/>
        <v>1.16187050359712</v>
      </c>
      <c r="K20" s="157" t="s">
        <v>359</v>
      </c>
    </row>
    <row r="21" s="124" customFormat="1" ht="96" customHeight="1" spans="1:11">
      <c r="A21" s="139">
        <v>9</v>
      </c>
      <c r="B21" s="147" t="s">
        <v>278</v>
      </c>
      <c r="C21" s="141">
        <f>'82个辖区市重点项目'!C81</f>
        <v>32367</v>
      </c>
      <c r="D21" s="146" t="s">
        <v>527</v>
      </c>
      <c r="E21" s="141">
        <f>'82个辖区市重点项目'!G81</f>
        <v>4000</v>
      </c>
      <c r="F21" s="141">
        <f>'82个辖区市重点项目'!L81</f>
        <v>2240</v>
      </c>
      <c r="G21" s="140" t="str">
        <f>'82个辖区市重点项目'!S81</f>
        <v>本月发生异常回淤，根据设计文件要求，考核延后进行。</v>
      </c>
      <c r="H21" s="141">
        <f>'82个辖区市重点项目'!M81</f>
        <v>3273</v>
      </c>
      <c r="I21" s="156">
        <f t="shared" si="1"/>
        <v>0.81825</v>
      </c>
      <c r="J21" s="156">
        <f t="shared" si="2"/>
        <v>1.46116071428571</v>
      </c>
      <c r="K21" s="157" t="s">
        <v>359</v>
      </c>
    </row>
    <row r="22" s="124" customFormat="1" ht="31" customHeight="1" spans="1:11">
      <c r="A22" s="134" t="s">
        <v>528</v>
      </c>
      <c r="B22" s="137"/>
      <c r="C22" s="136">
        <f>C23+C24+C25+C27+C26</f>
        <v>46915</v>
      </c>
      <c r="D22" s="136"/>
      <c r="E22" s="136">
        <f>E23+E24+E25+E27+E26</f>
        <v>42915</v>
      </c>
      <c r="F22" s="136">
        <f>F23+F24+F25+F27+F26</f>
        <v>20668</v>
      </c>
      <c r="G22" s="136"/>
      <c r="H22" s="136">
        <f>H23+H24+H25+H27+H26</f>
        <v>24138</v>
      </c>
      <c r="I22" s="153">
        <f t="shared" si="1"/>
        <v>0.562460678084586</v>
      </c>
      <c r="J22" s="153">
        <f t="shared" si="2"/>
        <v>1.16789239403909</v>
      </c>
      <c r="K22" s="154"/>
    </row>
    <row r="23" s="124" customFormat="1" ht="57" customHeight="1" spans="1:11">
      <c r="A23" s="139">
        <v>10</v>
      </c>
      <c r="B23" s="147" t="s">
        <v>293</v>
      </c>
      <c r="C23" s="141">
        <f>'82个辖区市重点项目'!C85</f>
        <v>18000</v>
      </c>
      <c r="D23" s="146" t="s">
        <v>529</v>
      </c>
      <c r="E23" s="141">
        <f>'82个辖区市重点项目'!G85</f>
        <v>18000</v>
      </c>
      <c r="F23" s="141">
        <f>'82个辖区市重点项目'!L85</f>
        <v>8892</v>
      </c>
      <c r="G23" s="140" t="str">
        <f>'82个辖区市重点项目'!S85</f>
        <v>新增5G基站150个及完成相关配套。</v>
      </c>
      <c r="H23" s="141">
        <f>'82个辖区市重点项目'!M85</f>
        <v>10135</v>
      </c>
      <c r="I23" s="156">
        <f t="shared" si="1"/>
        <v>0.563055555555556</v>
      </c>
      <c r="J23" s="156">
        <f t="shared" si="2"/>
        <v>1.1397885739991</v>
      </c>
      <c r="K23" s="157" t="s">
        <v>349</v>
      </c>
    </row>
    <row r="24" s="124" customFormat="1" ht="129" customHeight="1" spans="1:11">
      <c r="A24" s="139">
        <v>11</v>
      </c>
      <c r="B24" s="147" t="s">
        <v>289</v>
      </c>
      <c r="C24" s="141">
        <f>'82个辖区市重点项目'!C84</f>
        <v>13715</v>
      </c>
      <c r="D24" s="146" t="s">
        <v>530</v>
      </c>
      <c r="E24" s="141">
        <f>'82个辖区市重点项目'!G84</f>
        <v>13715</v>
      </c>
      <c r="F24" s="141">
        <f>'82个辖区市重点项目'!L84</f>
        <v>7594</v>
      </c>
      <c r="G24" s="140" t="str">
        <f>'82个辖区市重点项目'!S84</f>
        <v>完成150个5G站点建设工作，覆盖面积50万平方米新建楼宇室分建设工作。</v>
      </c>
      <c r="H24" s="141">
        <f>'82个辖区市重点项目'!M84</f>
        <v>7642</v>
      </c>
      <c r="I24" s="156">
        <f t="shared" si="1"/>
        <v>0.557200145825738</v>
      </c>
      <c r="J24" s="156">
        <f t="shared" si="2"/>
        <v>1.00632077956281</v>
      </c>
      <c r="K24" s="157" t="s">
        <v>349</v>
      </c>
    </row>
    <row r="25" s="124" customFormat="1" ht="50" customHeight="1" spans="1:11">
      <c r="A25" s="139">
        <v>12</v>
      </c>
      <c r="B25" s="147" t="s">
        <v>285</v>
      </c>
      <c r="C25" s="141">
        <f>'82个辖区市重点项目'!C83</f>
        <v>6200</v>
      </c>
      <c r="D25" s="146" t="s">
        <v>531</v>
      </c>
      <c r="E25" s="141">
        <f>'82个辖区市重点项目'!G83</f>
        <v>6200</v>
      </c>
      <c r="F25" s="141">
        <f>'82个辖区市重点项目'!L83</f>
        <v>2082</v>
      </c>
      <c r="G25" s="140" t="str">
        <f>'82个辖区市重点项目'!S83</f>
        <v>累计完成100%核心配套及260站点建设。</v>
      </c>
      <c r="H25" s="141">
        <f>'82个辖区市重点项目'!M83</f>
        <v>2901</v>
      </c>
      <c r="I25" s="156">
        <f t="shared" si="1"/>
        <v>0.467903225806452</v>
      </c>
      <c r="J25" s="156">
        <f t="shared" si="2"/>
        <v>1.39337175792507</v>
      </c>
      <c r="K25" s="157" t="s">
        <v>349</v>
      </c>
    </row>
    <row r="26" s="124" customFormat="1" ht="52" customHeight="1" spans="1:11">
      <c r="A26" s="139">
        <v>13</v>
      </c>
      <c r="B26" s="147" t="s">
        <v>281</v>
      </c>
      <c r="C26" s="141">
        <f>'82个辖区市重点项目'!C82</f>
        <v>2000</v>
      </c>
      <c r="D26" s="146" t="s">
        <v>532</v>
      </c>
      <c r="E26" s="141">
        <f>'82个辖区市重点项目'!G82</f>
        <v>2000</v>
      </c>
      <c r="F26" s="141">
        <f>'82个辖区市重点项目'!L82</f>
        <v>800</v>
      </c>
      <c r="G26" s="140" t="str">
        <f>'82个辖区市重点项目'!S82</f>
        <v>已完成BNC设备部署，累计新建千兆宽带端口1.4万个，新增10GPON口0.1万个。</v>
      </c>
      <c r="H26" s="141">
        <f>'82个辖区市重点项目'!M82</f>
        <v>1605</v>
      </c>
      <c r="I26" s="156">
        <f t="shared" si="1"/>
        <v>0.8025</v>
      </c>
      <c r="J26" s="156">
        <f t="shared" si="2"/>
        <v>2.00625</v>
      </c>
      <c r="K26" s="157" t="s">
        <v>349</v>
      </c>
    </row>
    <row r="27" s="124" customFormat="1" ht="57" customHeight="1" spans="1:11">
      <c r="A27" s="139">
        <v>14</v>
      </c>
      <c r="B27" s="147" t="s">
        <v>297</v>
      </c>
      <c r="C27" s="141">
        <f>'82个辖区市重点项目'!C86</f>
        <v>7000</v>
      </c>
      <c r="D27" s="146" t="s">
        <v>533</v>
      </c>
      <c r="E27" s="141">
        <f>'82个辖区市重点项目'!G86</f>
        <v>3000</v>
      </c>
      <c r="F27" s="141">
        <f>'82个辖区市重点项目'!L86</f>
        <v>1300</v>
      </c>
      <c r="G27" s="140" t="str">
        <f>'82个辖区市重点项目'!S86</f>
        <v>累计引入算力100P，完成云底座安装，设备安装入网。</v>
      </c>
      <c r="H27" s="141">
        <f>'82个辖区市重点项目'!M86</f>
        <v>1855</v>
      </c>
      <c r="I27" s="156">
        <f t="shared" si="1"/>
        <v>0.618333333333333</v>
      </c>
      <c r="J27" s="156">
        <f t="shared" si="2"/>
        <v>1.42692307692308</v>
      </c>
      <c r="K27" s="157" t="s">
        <v>349</v>
      </c>
    </row>
    <row r="28" s="124" customFormat="1" ht="32" customHeight="1" spans="1:11">
      <c r="A28" s="134" t="s">
        <v>534</v>
      </c>
      <c r="B28" s="137"/>
      <c r="C28" s="136">
        <f>SUM(C29:C43)</f>
        <v>2057992</v>
      </c>
      <c r="D28" s="136"/>
      <c r="E28" s="136">
        <f>SUM(E29:E43)</f>
        <v>490476</v>
      </c>
      <c r="F28" s="136">
        <f>SUM(F29:F43)</f>
        <v>179608</v>
      </c>
      <c r="G28" s="136"/>
      <c r="H28" s="136">
        <f>SUM(H29:H43)</f>
        <v>190566</v>
      </c>
      <c r="I28" s="153">
        <f t="shared" si="1"/>
        <v>0.388532772245737</v>
      </c>
      <c r="J28" s="153">
        <f t="shared" si="2"/>
        <v>1.06101064540555</v>
      </c>
      <c r="K28" s="154"/>
    </row>
    <row r="29" s="124" customFormat="1" ht="58" customHeight="1" spans="1:11">
      <c r="A29" s="139">
        <v>15</v>
      </c>
      <c r="B29" s="140" t="s">
        <v>535</v>
      </c>
      <c r="C29" s="141">
        <f>'82个辖区市重点项目'!C71</f>
        <v>551000</v>
      </c>
      <c r="D29" s="140" t="s">
        <v>536</v>
      </c>
      <c r="E29" s="141">
        <f>'82个辖区市重点项目'!G71</f>
        <v>15000</v>
      </c>
      <c r="F29" s="141">
        <f>'82个辖区市重点项目'!L71</f>
        <v>3300</v>
      </c>
      <c r="G29" s="140" t="str">
        <f>'82个辖区市重点项目'!S71</f>
        <v>正进行桩基工程施工。</v>
      </c>
      <c r="H29" s="141">
        <f>'82个辖区市重点项目'!M71</f>
        <v>3644</v>
      </c>
      <c r="I29" s="156">
        <f t="shared" si="1"/>
        <v>0.242933333333333</v>
      </c>
      <c r="J29" s="156">
        <f t="shared" si="2"/>
        <v>1.10424242424242</v>
      </c>
      <c r="K29" s="157" t="s">
        <v>353</v>
      </c>
    </row>
    <row r="30" s="124" customFormat="1" ht="59" customHeight="1" spans="1:11">
      <c r="A30" s="139">
        <v>16</v>
      </c>
      <c r="B30" s="140" t="s">
        <v>537</v>
      </c>
      <c r="C30" s="141">
        <f>'82个辖区市重点项目'!C68</f>
        <v>83800</v>
      </c>
      <c r="D30" s="140" t="s">
        <v>538</v>
      </c>
      <c r="E30" s="141">
        <f>'82个辖区市重点项目'!G68</f>
        <v>15000</v>
      </c>
      <c r="F30" s="141">
        <f>'82个辖区市重点项目'!L68</f>
        <v>11600</v>
      </c>
      <c r="G30" s="140" t="str">
        <f>'82个辖区市重点项目'!S68</f>
        <v>5月30日已竣工备案，校方开办采购实施。</v>
      </c>
      <c r="H30" s="141">
        <f>'82个辖区市重点项目'!M68</f>
        <v>13850</v>
      </c>
      <c r="I30" s="156">
        <f t="shared" si="1"/>
        <v>0.923333333333333</v>
      </c>
      <c r="J30" s="156">
        <f t="shared" si="2"/>
        <v>1.19396551724138</v>
      </c>
      <c r="K30" s="157" t="s">
        <v>484</v>
      </c>
    </row>
    <row r="31" s="124" customFormat="1" ht="116" customHeight="1" spans="1:11">
      <c r="A31" s="139">
        <v>17</v>
      </c>
      <c r="B31" s="140" t="s">
        <v>272</v>
      </c>
      <c r="C31" s="141">
        <f>'82个辖区市重点项目'!C79</f>
        <v>30017</v>
      </c>
      <c r="D31" s="140" t="s">
        <v>539</v>
      </c>
      <c r="E31" s="141">
        <f>'82个辖区市重点项目'!G79</f>
        <v>2100</v>
      </c>
      <c r="F31" s="141">
        <f>'82个辖区市重点项目'!L79</f>
        <v>0</v>
      </c>
      <c r="G31" s="140" t="str">
        <f>'82个辖区市重点项目'!S79</f>
        <v>已完成立项批复，概算批复；基坑支护工程（施工）已于7月25日开标；根据业主意见，主体方案深化，准备开展工规报批，施工图编制工作。同时省厅已批复农转用手续。</v>
      </c>
      <c r="H31" s="141">
        <f>'82个辖区市重点项目'!M79</f>
        <v>0</v>
      </c>
      <c r="I31" s="156">
        <f t="shared" si="1"/>
        <v>0</v>
      </c>
      <c r="J31" s="156" t="s">
        <v>386</v>
      </c>
      <c r="K31" s="157" t="s">
        <v>484</v>
      </c>
    </row>
    <row r="32" s="124" customFormat="1" ht="87" customHeight="1" spans="1:11">
      <c r="A32" s="139">
        <v>18</v>
      </c>
      <c r="B32" s="140" t="s">
        <v>540</v>
      </c>
      <c r="C32" s="141">
        <f>'82个辖区市重点项目'!C66</f>
        <v>82500</v>
      </c>
      <c r="D32" s="140" t="s">
        <v>541</v>
      </c>
      <c r="E32" s="141">
        <f>'82个辖区市重点项目'!G66</f>
        <v>25000</v>
      </c>
      <c r="F32" s="141">
        <f>'82个辖区市重点项目'!L66</f>
        <v>12400</v>
      </c>
      <c r="G32" s="140" t="str">
        <f>'82个辖区市重点项目'!S66</f>
        <v>正在进行主体结构施工。</v>
      </c>
      <c r="H32" s="141">
        <f>'82个辖区市重点项目'!N66</f>
        <v>12400</v>
      </c>
      <c r="I32" s="156">
        <f t="shared" si="1"/>
        <v>0.496</v>
      </c>
      <c r="J32" s="156">
        <f t="shared" si="2"/>
        <v>1</v>
      </c>
      <c r="K32" s="157" t="s">
        <v>542</v>
      </c>
    </row>
    <row r="33" s="124" customFormat="1" ht="83" customHeight="1" spans="1:11">
      <c r="A33" s="139">
        <v>19</v>
      </c>
      <c r="B33" s="140" t="s">
        <v>240</v>
      </c>
      <c r="C33" s="141">
        <f>'82个辖区市重点项目'!C69</f>
        <v>150253</v>
      </c>
      <c r="D33" s="140" t="s">
        <v>543</v>
      </c>
      <c r="E33" s="141">
        <f>'82个辖区市重点项目'!G69</f>
        <v>23800</v>
      </c>
      <c r="F33" s="141">
        <f>'82个辖区市重点项目'!L69</f>
        <v>12100</v>
      </c>
      <c r="G33" s="140" t="str">
        <f>'82个辖区市重点项目'!S69</f>
        <v>T1结构封顶，T2及T3施工结构屋面，样板房施工完成50%。</v>
      </c>
      <c r="H33" s="141">
        <f>'82个辖区市重点项目'!M69</f>
        <v>12533</v>
      </c>
      <c r="I33" s="156">
        <f t="shared" si="1"/>
        <v>0.526596638655462</v>
      </c>
      <c r="J33" s="156">
        <f t="shared" si="2"/>
        <v>1.03578512396694</v>
      </c>
      <c r="K33" s="157" t="s">
        <v>542</v>
      </c>
    </row>
    <row r="34" s="124" customFormat="1" ht="90" customHeight="1" spans="1:11">
      <c r="A34" s="139">
        <v>20</v>
      </c>
      <c r="B34" s="140" t="s">
        <v>262</v>
      </c>
      <c r="C34" s="141">
        <f>'82个辖区市重点项目'!C76</f>
        <v>76400</v>
      </c>
      <c r="D34" s="140" t="s">
        <v>544</v>
      </c>
      <c r="E34" s="141">
        <f>'82个辖区市重点项目'!G76</f>
        <v>20000</v>
      </c>
      <c r="F34" s="141">
        <f>'82个辖区市重点项目'!L76</f>
        <v>12200</v>
      </c>
      <c r="G34" s="140" t="str">
        <f>'82个辖区市重点项目'!S76</f>
        <v>1.三层地下室已全部完成封闭；
2.一号楼三层完成；
3.二号楼一、二层完成；
4.三号楼区裙楼二层完成区裙楼一二层完成。</v>
      </c>
      <c r="H34" s="141">
        <f>'82个辖区市重点项目'!M76</f>
        <v>12200</v>
      </c>
      <c r="I34" s="156">
        <f t="shared" si="1"/>
        <v>0.61</v>
      </c>
      <c r="J34" s="156">
        <f t="shared" si="2"/>
        <v>1</v>
      </c>
      <c r="K34" s="157" t="s">
        <v>542</v>
      </c>
    </row>
    <row r="35" s="124" customFormat="1" ht="159" customHeight="1" spans="1:11">
      <c r="A35" s="139">
        <v>21</v>
      </c>
      <c r="B35" s="140" t="s">
        <v>545</v>
      </c>
      <c r="C35" s="141">
        <f>'82个辖区市重点项目'!C65</f>
        <v>90800</v>
      </c>
      <c r="D35" s="140" t="s">
        <v>546</v>
      </c>
      <c r="E35" s="141">
        <f>'82个辖区市重点项目'!G65</f>
        <v>19226</v>
      </c>
      <c r="F35" s="141">
        <f>'82个辖区市重点项目'!L65</f>
        <v>12730</v>
      </c>
      <c r="G35" s="140" t="str">
        <f>'82个辖区市重点项目'!S65</f>
        <v>外立面幕墙工程进入收尾阶段，正进行机电工程安装与调试、室内二次精装修工程施工。</v>
      </c>
      <c r="H35" s="141">
        <f>'82个辖区市重点项目'!M65</f>
        <v>13290</v>
      </c>
      <c r="I35" s="156">
        <f t="shared" si="1"/>
        <v>0.691251430354728</v>
      </c>
      <c r="J35" s="156">
        <f t="shared" si="2"/>
        <v>1.04399057344855</v>
      </c>
      <c r="K35" s="157" t="s">
        <v>542</v>
      </c>
    </row>
    <row r="36" s="124" customFormat="1" ht="147" customHeight="1" spans="1:11">
      <c r="A36" s="139">
        <v>22</v>
      </c>
      <c r="B36" s="140" t="s">
        <v>265</v>
      </c>
      <c r="C36" s="141">
        <f>'82个辖区市重点项目'!C77</f>
        <v>57000</v>
      </c>
      <c r="D36" s="140" t="s">
        <v>547</v>
      </c>
      <c r="E36" s="141">
        <f>'82个辖区市重点项目'!G77</f>
        <v>17630</v>
      </c>
      <c r="F36" s="141">
        <f>'82个辖区市重点项目'!L77</f>
        <v>12100</v>
      </c>
      <c r="G36" s="140" t="str">
        <f>'82个辖区市重点项目'!S77</f>
        <v>正在进行图纸送审。</v>
      </c>
      <c r="H36" s="141">
        <f>'82个辖区市重点项目'!M77</f>
        <v>12100</v>
      </c>
      <c r="I36" s="156">
        <f t="shared" si="1"/>
        <v>0.686330119115145</v>
      </c>
      <c r="J36" s="156">
        <f t="shared" si="2"/>
        <v>1</v>
      </c>
      <c r="K36" s="157" t="s">
        <v>542</v>
      </c>
    </row>
    <row r="37" s="124" customFormat="1" ht="92" customHeight="1" spans="1:11">
      <c r="A37" s="139">
        <v>23</v>
      </c>
      <c r="B37" s="140" t="s">
        <v>244</v>
      </c>
      <c r="C37" s="141">
        <f>'82个辖区市重点项目'!C70</f>
        <v>120300</v>
      </c>
      <c r="D37" s="140" t="s">
        <v>548</v>
      </c>
      <c r="E37" s="141">
        <f>'82个辖区市重点项目'!G70</f>
        <v>6000</v>
      </c>
      <c r="F37" s="141">
        <f>'82个辖区市重点项目'!L70</f>
        <v>680</v>
      </c>
      <c r="G37" s="146" t="str">
        <f>'82个辖区市重点项目'!S70</f>
        <v>正进行基坑支护和土方开挖。</v>
      </c>
      <c r="H37" s="141">
        <f>'82个辖区市重点项目'!M70</f>
        <v>680</v>
      </c>
      <c r="I37" s="156">
        <f t="shared" si="1"/>
        <v>0.113333333333333</v>
      </c>
      <c r="J37" s="156">
        <f t="shared" si="2"/>
        <v>1</v>
      </c>
      <c r="K37" s="157" t="s">
        <v>542</v>
      </c>
    </row>
    <row r="38" s="124" customFormat="1" ht="78" customHeight="1" spans="1:11">
      <c r="A38" s="139">
        <v>24</v>
      </c>
      <c r="B38" s="140" t="s">
        <v>251</v>
      </c>
      <c r="C38" s="141">
        <f>'82个辖区市重点项目'!C72</f>
        <v>198119</v>
      </c>
      <c r="D38" s="140" t="s">
        <v>549</v>
      </c>
      <c r="E38" s="141">
        <f>'82个辖区市重点项目'!G72</f>
        <v>69870</v>
      </c>
      <c r="F38" s="141">
        <f>'82个辖区市重点项目'!L72</f>
        <v>12800</v>
      </c>
      <c r="G38" s="146" t="str">
        <f>'82个辖区市重点项目'!S72</f>
        <v>地下室完成100%，主体完成10%。</v>
      </c>
      <c r="H38" s="141">
        <f>'82个辖区市重点项目'!M72</f>
        <v>19157</v>
      </c>
      <c r="I38" s="156">
        <f t="shared" si="1"/>
        <v>0.274180621153571</v>
      </c>
      <c r="J38" s="156">
        <f t="shared" si="2"/>
        <v>1.496640625</v>
      </c>
      <c r="K38" s="157" t="s">
        <v>542</v>
      </c>
    </row>
    <row r="39" s="124" customFormat="1" ht="73" customHeight="1" spans="1:11">
      <c r="A39" s="139">
        <v>25</v>
      </c>
      <c r="B39" s="140" t="s">
        <v>234</v>
      </c>
      <c r="C39" s="141">
        <f>'82个辖区市重点项目'!C67</f>
        <v>71957</v>
      </c>
      <c r="D39" s="140" t="s">
        <v>550</v>
      </c>
      <c r="E39" s="141">
        <f>'82个辖区市重点项目'!G67</f>
        <v>2400</v>
      </c>
      <c r="F39" s="141">
        <f>'82个辖区市重点项目'!L67</f>
        <v>1648</v>
      </c>
      <c r="G39" s="146" t="str">
        <f>'82个辖区市重点项目'!S67</f>
        <v>已完成项目竣工验收备案，正在进行物业公司招标，预计于10月份开展返迁工作。</v>
      </c>
      <c r="H39" s="141">
        <f>'82个辖区市重点项目'!M67</f>
        <v>2508</v>
      </c>
      <c r="I39" s="156">
        <f t="shared" si="1"/>
        <v>1.045</v>
      </c>
      <c r="J39" s="156">
        <f t="shared" si="2"/>
        <v>1.52184466019417</v>
      </c>
      <c r="K39" s="157" t="s">
        <v>542</v>
      </c>
    </row>
    <row r="40" s="124" customFormat="1" ht="174" customHeight="1" spans="1:11">
      <c r="A40" s="139">
        <v>26</v>
      </c>
      <c r="B40" s="140" t="s">
        <v>268</v>
      </c>
      <c r="C40" s="141">
        <f>'82个辖区市重点项目'!C78</f>
        <v>231600</v>
      </c>
      <c r="D40" s="140" t="s">
        <v>551</v>
      </c>
      <c r="E40" s="141">
        <f>'82个辖区市重点项目'!G78</f>
        <v>164450</v>
      </c>
      <c r="F40" s="141">
        <f>'82个辖区市重点项目'!L78</f>
        <v>81950</v>
      </c>
      <c r="G40" s="146" t="str">
        <f>'82个辖区市重点项目'!S78</f>
        <v>金谷路（田头西二路-环岛东路）市政道路：7月30日概算通过两金指挥部会议明确，正在复函市发改委。
泥金路（五通路-环岛东路）市政道路：正在开展勘察审查和工程量清单编制。
金谷路（环岛干道至五通西路段）工程：1.污水工程已完成，雨水工程已完成；2.顶管工作井结构完成100%。</v>
      </c>
      <c r="H40" s="141">
        <f>'82个辖区市重点项目'!M78</f>
        <v>82104</v>
      </c>
      <c r="I40" s="156">
        <f t="shared" si="1"/>
        <v>0.499264214046823</v>
      </c>
      <c r="J40" s="156">
        <f t="shared" si="2"/>
        <v>1.00187919463087</v>
      </c>
      <c r="K40" s="157" t="s">
        <v>542</v>
      </c>
    </row>
    <row r="41" s="124" customFormat="1" ht="66" customHeight="1" spans="1:11">
      <c r="A41" s="139">
        <v>27</v>
      </c>
      <c r="B41" s="140" t="s">
        <v>255</v>
      </c>
      <c r="C41" s="141">
        <f>'82个辖区市重点项目'!C73</f>
        <v>211305</v>
      </c>
      <c r="D41" s="140"/>
      <c r="E41" s="141">
        <f>'82个辖区市重点项目'!G73</f>
        <v>100600</v>
      </c>
      <c r="F41" s="141">
        <f>'82个辖区市重点项目'!L73</f>
        <v>0</v>
      </c>
      <c r="G41" s="146" t="str">
        <f>'82个辖区市重点项目'!S73</f>
        <v>项目前期工作。</v>
      </c>
      <c r="H41" s="141">
        <f>'82个辖区市重点项目'!M73</f>
        <v>0</v>
      </c>
      <c r="I41" s="156">
        <f t="shared" si="1"/>
        <v>0</v>
      </c>
      <c r="J41" s="156" t="s">
        <v>386</v>
      </c>
      <c r="K41" s="157" t="s">
        <v>542</v>
      </c>
    </row>
    <row r="42" s="124" customFormat="1" ht="70" customHeight="1" spans="1:11">
      <c r="A42" s="139">
        <v>28</v>
      </c>
      <c r="B42" s="140" t="s">
        <v>257</v>
      </c>
      <c r="C42" s="141">
        <f>'82个辖区市重点项目'!C74</f>
        <v>44300</v>
      </c>
      <c r="D42" s="140"/>
      <c r="E42" s="141">
        <f>'82个辖区市重点项目'!G74</f>
        <v>9100</v>
      </c>
      <c r="F42" s="141">
        <f>'82个辖区市重点项目'!L74</f>
        <v>6100</v>
      </c>
      <c r="G42" s="146" t="str">
        <f>'82个辖区市重点项目'!S74</f>
        <v>取得施工许可证并正式开工，目前正在进行土方开挖工程。</v>
      </c>
      <c r="H42" s="141">
        <f>'82个辖区市重点项目'!M74</f>
        <v>6100</v>
      </c>
      <c r="I42" s="156">
        <f t="shared" si="1"/>
        <v>0.67032967032967</v>
      </c>
      <c r="J42" s="156">
        <f>H42/F42</f>
        <v>1</v>
      </c>
      <c r="K42" s="157" t="s">
        <v>542</v>
      </c>
    </row>
    <row r="43" s="124" customFormat="1" ht="91" customHeight="1" spans="1:11">
      <c r="A43" s="139">
        <v>29</v>
      </c>
      <c r="B43" s="140" t="s">
        <v>260</v>
      </c>
      <c r="C43" s="141">
        <f>'82个辖区市重点项目'!C75</f>
        <v>58641</v>
      </c>
      <c r="D43" s="140"/>
      <c r="E43" s="141">
        <f>'82个辖区市重点项目'!G75</f>
        <v>300</v>
      </c>
      <c r="F43" s="141">
        <f>'82个辖区市重点项目'!L75</f>
        <v>0</v>
      </c>
      <c r="G43" s="146" t="str">
        <f>'82个辖区市重点项目'!S75</f>
        <v>金融大街管廊：7月29日召开总指挥会议同意复函发改概算意见函。
金融大街道路：已完成概算审核，正在推送市发改委主任办公会。</v>
      </c>
      <c r="H43" s="141">
        <f>'82个辖区市重点项目'!M75</f>
        <v>0</v>
      </c>
      <c r="I43" s="156">
        <f t="shared" si="1"/>
        <v>0</v>
      </c>
      <c r="J43" s="156" t="s">
        <v>386</v>
      </c>
      <c r="K43" s="157" t="s">
        <v>542</v>
      </c>
    </row>
    <row r="44" s="124" customFormat="1" ht="36" customHeight="1" spans="1:11">
      <c r="A44" s="134" t="s">
        <v>552</v>
      </c>
      <c r="B44" s="137"/>
      <c r="C44" s="136">
        <f>SUM(C45:C48)</f>
        <v>178402</v>
      </c>
      <c r="D44" s="136"/>
      <c r="E44" s="136">
        <f>SUM(E45:E48)</f>
        <v>26720</v>
      </c>
      <c r="F44" s="136">
        <f>SUM(F45:F48)</f>
        <v>17520</v>
      </c>
      <c r="G44" s="136"/>
      <c r="H44" s="136">
        <f>SUM(H45:H48)</f>
        <v>20064</v>
      </c>
      <c r="I44" s="153">
        <f t="shared" si="1"/>
        <v>0.750898203592814</v>
      </c>
      <c r="J44" s="153">
        <f t="shared" ref="J44:J51" si="3">H44/F44</f>
        <v>1.14520547945205</v>
      </c>
      <c r="K44" s="154"/>
    </row>
    <row r="45" s="124" customFormat="1" ht="120" customHeight="1" spans="1:11">
      <c r="A45" s="139">
        <v>30</v>
      </c>
      <c r="B45" s="140" t="s">
        <v>186</v>
      </c>
      <c r="C45" s="141">
        <f>'82个辖区市重点项目'!C53</f>
        <v>110100</v>
      </c>
      <c r="D45" s="146" t="s">
        <v>553</v>
      </c>
      <c r="E45" s="141">
        <f>'82个辖区市重点项目'!G53</f>
        <v>12000</v>
      </c>
      <c r="F45" s="141">
        <f>'82个辖区市重点项目'!L53</f>
        <v>7000</v>
      </c>
      <c r="G45" s="146" t="str">
        <f>'82个辖区市重点项目'!S53</f>
        <v>新航站楼三四层商业（邮轮时光）装饰工程已完成项目施工，进入消防、竣工质量验收阶段。</v>
      </c>
      <c r="H45" s="141">
        <f>'82个辖区市重点项目'!M53</f>
        <v>7723</v>
      </c>
      <c r="I45" s="156">
        <f t="shared" si="1"/>
        <v>0.643583333333333</v>
      </c>
      <c r="J45" s="156">
        <f t="shared" si="3"/>
        <v>1.10328571428571</v>
      </c>
      <c r="K45" s="157" t="s">
        <v>554</v>
      </c>
    </row>
    <row r="46" s="124" customFormat="1" ht="81" customHeight="1" spans="1:11">
      <c r="A46" s="139">
        <v>31</v>
      </c>
      <c r="B46" s="140" t="s">
        <v>182</v>
      </c>
      <c r="C46" s="141">
        <f>'82个辖区市重点项目'!C52</f>
        <v>62375</v>
      </c>
      <c r="D46" s="146" t="s">
        <v>555</v>
      </c>
      <c r="E46" s="141">
        <f>'82个辖区市重点项目'!G52</f>
        <v>12000</v>
      </c>
      <c r="F46" s="141">
        <f>'82个辖区市重点项目'!L52</f>
        <v>8500</v>
      </c>
      <c r="G46" s="146" t="str">
        <f>'82个辖区市重点项目'!S52</f>
        <v>1.市政部分：基坑支护完成70%，管道施工完成9%；
2.下穿铁路部分：钻孔桩灌注桩全部完成，土方外运完成26.76%。</v>
      </c>
      <c r="H46" s="141">
        <f>'82个辖区市重点项目'!M52</f>
        <v>10234</v>
      </c>
      <c r="I46" s="156">
        <f t="shared" si="1"/>
        <v>0.852833333333333</v>
      </c>
      <c r="J46" s="156">
        <f t="shared" si="3"/>
        <v>1.204</v>
      </c>
      <c r="K46" s="157" t="s">
        <v>353</v>
      </c>
    </row>
    <row r="47" s="124" customFormat="1" ht="92" customHeight="1" spans="1:11">
      <c r="A47" s="139">
        <v>32</v>
      </c>
      <c r="B47" s="140" t="s">
        <v>194</v>
      </c>
      <c r="C47" s="141">
        <f>'82个辖区市重点项目'!C55</f>
        <v>4052</v>
      </c>
      <c r="D47" s="146" t="s">
        <v>556</v>
      </c>
      <c r="E47" s="141">
        <f>'82个辖区市重点项目'!G55</f>
        <v>1350</v>
      </c>
      <c r="F47" s="141">
        <f>'82个辖区市重点项目'!L55</f>
        <v>1050</v>
      </c>
      <c r="G47" s="146" t="str">
        <f>'82个辖区市重点项目'!S55</f>
        <v>正在进行主体建设。</v>
      </c>
      <c r="H47" s="141">
        <f>'82个辖区市重点项目'!M55</f>
        <v>1132</v>
      </c>
      <c r="I47" s="156">
        <f t="shared" si="1"/>
        <v>0.838518518518519</v>
      </c>
      <c r="J47" s="156">
        <f t="shared" si="3"/>
        <v>1.07809523809524</v>
      </c>
      <c r="K47" s="157" t="s">
        <v>353</v>
      </c>
    </row>
    <row r="48" s="124" customFormat="1" ht="96" customHeight="1" spans="1:11">
      <c r="A48" s="139">
        <v>33</v>
      </c>
      <c r="B48" s="140" t="s">
        <v>190</v>
      </c>
      <c r="C48" s="141">
        <f>'82个辖区市重点项目'!C54</f>
        <v>1875</v>
      </c>
      <c r="D48" s="146" t="s">
        <v>557</v>
      </c>
      <c r="E48" s="141">
        <f>'82个辖区市重点项目'!G54</f>
        <v>1370</v>
      </c>
      <c r="F48" s="141">
        <f>'82个辖区市重点项目'!L54</f>
        <v>970</v>
      </c>
      <c r="G48" s="146" t="str">
        <f>'82个辖区市重点项目'!S54</f>
        <v>屋面女儿墙钢筋绑扎，模板安装。</v>
      </c>
      <c r="H48" s="141">
        <f>'82个辖区市重点项目'!M54</f>
        <v>975</v>
      </c>
      <c r="I48" s="156">
        <f t="shared" si="1"/>
        <v>0.711678832116788</v>
      </c>
      <c r="J48" s="156">
        <f t="shared" si="3"/>
        <v>1.00515463917526</v>
      </c>
      <c r="K48" s="157" t="s">
        <v>370</v>
      </c>
    </row>
    <row r="49" s="124" customFormat="1" ht="36" customHeight="1" spans="1:11">
      <c r="A49" s="134" t="s">
        <v>558</v>
      </c>
      <c r="B49" s="137"/>
      <c r="C49" s="136">
        <f>SUM(C50:C52)</f>
        <v>5113428</v>
      </c>
      <c r="D49" s="136"/>
      <c r="E49" s="136">
        <f>SUM(E50:E52)</f>
        <v>195000</v>
      </c>
      <c r="F49" s="136">
        <f>SUM(F50:F52)</f>
        <v>79659</v>
      </c>
      <c r="G49" s="136"/>
      <c r="H49" s="136">
        <f>SUM(H50:H52)</f>
        <v>135835</v>
      </c>
      <c r="I49" s="153">
        <f t="shared" si="1"/>
        <v>0.696589743589744</v>
      </c>
      <c r="J49" s="153">
        <f t="shared" si="3"/>
        <v>1.70520594032062</v>
      </c>
      <c r="K49" s="154"/>
    </row>
    <row r="50" s="124" customFormat="1" ht="105" customHeight="1" spans="1:11">
      <c r="A50" s="139">
        <v>34</v>
      </c>
      <c r="B50" s="140" t="s">
        <v>559</v>
      </c>
      <c r="C50" s="141">
        <f>'82个辖区市重点项目'!C62</f>
        <v>3222367</v>
      </c>
      <c r="D50" s="140" t="s">
        <v>560</v>
      </c>
      <c r="E50" s="141">
        <f>'82个辖区市重点项目'!G62</f>
        <v>100000</v>
      </c>
      <c r="F50" s="141">
        <f>'82个辖区市重点项目'!L62</f>
        <v>51159</v>
      </c>
      <c r="G50" s="140" t="str">
        <f>'82个辖区市重点项目'!S62</f>
        <v>蔡厝至翔安机场段共计6个车站，已全部封顶，区间全线洞通、轨通、电通、列车上线调试。车站开展机电安装及装修施工，开累完成68%。</v>
      </c>
      <c r="H50" s="141">
        <f>'82个辖区市重点项目'!M62</f>
        <v>69535</v>
      </c>
      <c r="I50" s="156">
        <f t="shared" si="1"/>
        <v>0.69535</v>
      </c>
      <c r="J50" s="156">
        <f t="shared" si="3"/>
        <v>1.35919388572881</v>
      </c>
      <c r="K50" s="157" t="s">
        <v>561</v>
      </c>
    </row>
    <row r="51" s="124" customFormat="1" ht="87" customHeight="1" spans="1:11">
      <c r="A51" s="139">
        <v>35</v>
      </c>
      <c r="B51" s="140" t="s">
        <v>213</v>
      </c>
      <c r="C51" s="141">
        <f>'82个辖区市重点项目'!C61</f>
        <v>287800</v>
      </c>
      <c r="D51" s="140" t="s">
        <v>562</v>
      </c>
      <c r="E51" s="141">
        <f>'82个辖区市重点项目'!G61</f>
        <v>55000</v>
      </c>
      <c r="F51" s="141">
        <f>'82个辖区市重点项目'!L61</f>
        <v>28500</v>
      </c>
      <c r="G51" s="140" t="str">
        <f>'82个辖区市重点项目'!S61</f>
        <v>幕墙完成100%，精装完成60%，景观完成50%。</v>
      </c>
      <c r="H51" s="141">
        <f>'82个辖区市重点项目'!M61</f>
        <v>66300</v>
      </c>
      <c r="I51" s="156">
        <f t="shared" si="1"/>
        <v>1.20545454545455</v>
      </c>
      <c r="J51" s="156">
        <f t="shared" si="3"/>
        <v>2.32631578947368</v>
      </c>
      <c r="K51" s="157" t="s">
        <v>561</v>
      </c>
    </row>
    <row r="52" s="124" customFormat="1" ht="76" customHeight="1" spans="1:11">
      <c r="A52" s="139">
        <v>36</v>
      </c>
      <c r="B52" s="140" t="s">
        <v>221</v>
      </c>
      <c r="C52" s="141">
        <f>'82个辖区市重点项目'!C63</f>
        <v>1603261</v>
      </c>
      <c r="D52" s="140" t="s">
        <v>563</v>
      </c>
      <c r="E52" s="141">
        <f>'82个辖区市重点项目'!G63</f>
        <v>40000</v>
      </c>
      <c r="F52" s="141">
        <f>'82个辖区市重点项目'!L63</f>
        <v>0</v>
      </c>
      <c r="G52" s="140" t="str">
        <f>'82个辖区市重点项目'!S63</f>
        <v>继续开展海域、概算、用地选址等立项前置专题研究相关工作。</v>
      </c>
      <c r="H52" s="141">
        <f>'82个辖区市重点项目'!M63</f>
        <v>0</v>
      </c>
      <c r="I52" s="156">
        <f t="shared" si="1"/>
        <v>0</v>
      </c>
      <c r="J52" s="156" t="s">
        <v>386</v>
      </c>
      <c r="K52" s="157" t="s">
        <v>561</v>
      </c>
    </row>
    <row r="53" s="124" customFormat="1" ht="33" customHeight="1" spans="1:11">
      <c r="A53" s="134" t="s">
        <v>564</v>
      </c>
      <c r="B53" s="137"/>
      <c r="C53" s="136">
        <f>C54+C55+C56</f>
        <v>103310</v>
      </c>
      <c r="D53" s="138"/>
      <c r="E53" s="136">
        <f>E54+E55+E56</f>
        <v>36325</v>
      </c>
      <c r="F53" s="136">
        <f>F54+F55+F56</f>
        <v>15660</v>
      </c>
      <c r="G53" s="138"/>
      <c r="H53" s="136">
        <f>H54+H55+H56</f>
        <v>16470</v>
      </c>
      <c r="I53" s="153">
        <f t="shared" si="1"/>
        <v>0.453406744666208</v>
      </c>
      <c r="J53" s="153">
        <f>H53/F53</f>
        <v>1.05172413793103</v>
      </c>
      <c r="K53" s="154"/>
    </row>
    <row r="54" s="124" customFormat="1" ht="87" customHeight="1" spans="1:11">
      <c r="A54" s="139">
        <v>37</v>
      </c>
      <c r="B54" s="140" t="s">
        <v>301</v>
      </c>
      <c r="C54" s="141">
        <f>'82个辖区市重点项目'!C87</f>
        <v>34185</v>
      </c>
      <c r="D54" s="146" t="s">
        <v>565</v>
      </c>
      <c r="E54" s="141">
        <f>'82个辖区市重点项目'!G87</f>
        <v>13700</v>
      </c>
      <c r="F54" s="141">
        <f>'82个辖区市重点项目'!L87</f>
        <v>6950</v>
      </c>
      <c r="G54" s="146" t="str">
        <f>'82个辖区市重点项目'!S87</f>
        <v>孚中扩建完成验收整改，蔡塘变主设备进场。</v>
      </c>
      <c r="H54" s="141">
        <f>'82个辖区市重点项目'!M87</f>
        <v>7600</v>
      </c>
      <c r="I54" s="156">
        <f t="shared" si="1"/>
        <v>0.554744525547445</v>
      </c>
      <c r="J54" s="156">
        <f>H54/F54</f>
        <v>1.09352517985612</v>
      </c>
      <c r="K54" s="157" t="s">
        <v>349</v>
      </c>
    </row>
    <row r="55" s="124" customFormat="1" ht="68" customHeight="1" spans="1:11">
      <c r="A55" s="139">
        <v>38</v>
      </c>
      <c r="B55" s="140" t="s">
        <v>305</v>
      </c>
      <c r="C55" s="141">
        <f>'82个辖区市重点项目'!C88</f>
        <v>47500</v>
      </c>
      <c r="D55" s="146" t="s">
        <v>566</v>
      </c>
      <c r="E55" s="141">
        <f>'82个辖区市重点项目'!G88</f>
        <v>1000</v>
      </c>
      <c r="F55" s="141">
        <f>'82个辖区市重点项目'!L88</f>
        <v>550</v>
      </c>
      <c r="G55" s="146" t="str">
        <f>'82个辖区市重点项目'!S88</f>
        <v>开展嶝崎变土建配电楼施工。</v>
      </c>
      <c r="H55" s="141">
        <f>'82个辖区市重点项目'!M88</f>
        <v>710</v>
      </c>
      <c r="I55" s="156">
        <f t="shared" si="1"/>
        <v>0.71</v>
      </c>
      <c r="J55" s="156">
        <f>H55/F55</f>
        <v>1.29090909090909</v>
      </c>
      <c r="K55" s="157" t="s">
        <v>349</v>
      </c>
    </row>
    <row r="56" s="124" customFormat="1" ht="64" customHeight="1" spans="1:11">
      <c r="A56" s="139">
        <v>39</v>
      </c>
      <c r="B56" s="140" t="s">
        <v>309</v>
      </c>
      <c r="C56" s="141">
        <f>'82个辖区市重点项目'!C89</f>
        <v>21625</v>
      </c>
      <c r="D56" s="146" t="s">
        <v>567</v>
      </c>
      <c r="E56" s="141">
        <f>'82个辖区市重点项目'!G89</f>
        <v>21625</v>
      </c>
      <c r="F56" s="141">
        <f>'82个辖区市重点项目'!L89</f>
        <v>8160</v>
      </c>
      <c r="G56" s="140" t="str">
        <f>'82个辖区市重点项目'!S89</f>
        <v>推进迎峰度夏等项目现场实施工作。</v>
      </c>
      <c r="H56" s="141">
        <f>'82个辖区市重点项目'!M89</f>
        <v>8160</v>
      </c>
      <c r="I56" s="156">
        <f t="shared" si="1"/>
        <v>0.377341040462428</v>
      </c>
      <c r="J56" s="156">
        <f>H56/F56</f>
        <v>1</v>
      </c>
      <c r="K56" s="157" t="s">
        <v>349</v>
      </c>
    </row>
    <row r="57" s="5" customFormat="1" ht="40" customHeight="1" spans="1:11">
      <c r="A57" s="148" t="s">
        <v>568</v>
      </c>
      <c r="B57" s="148"/>
      <c r="C57" s="149"/>
      <c r="D57" s="148"/>
      <c r="E57" s="149"/>
      <c r="F57" s="149"/>
      <c r="G57" s="148"/>
      <c r="H57" s="149"/>
      <c r="I57" s="160"/>
      <c r="J57" s="160"/>
      <c r="K57" s="148"/>
    </row>
  </sheetData>
  <mergeCells count="23">
    <mergeCell ref="A1:K1"/>
    <mergeCell ref="A2:K2"/>
    <mergeCell ref="A3:K3"/>
    <mergeCell ref="D4:F4"/>
    <mergeCell ref="G4:H4"/>
    <mergeCell ref="I4:J4"/>
    <mergeCell ref="A6:B6"/>
    <mergeCell ref="A7:B7"/>
    <mergeCell ref="A9:B9"/>
    <mergeCell ref="A11:B11"/>
    <mergeCell ref="A13:B13"/>
    <mergeCell ref="A17:B17"/>
    <mergeCell ref="A19:B19"/>
    <mergeCell ref="A22:B22"/>
    <mergeCell ref="A28:B28"/>
    <mergeCell ref="A44:B44"/>
    <mergeCell ref="A49:B49"/>
    <mergeCell ref="A53:B53"/>
    <mergeCell ref="A57:K57"/>
    <mergeCell ref="A4:A5"/>
    <mergeCell ref="B4:B5"/>
    <mergeCell ref="C4:C5"/>
    <mergeCell ref="K4:K5"/>
  </mergeCells>
  <printOptions horizontalCentered="1"/>
  <pageMargins left="0.389583333333333" right="0.389583333333333" top="1" bottom="0.708333333333333" header="0.5" footer="0.5"/>
  <pageSetup paperSize="9" scale="95" firstPageNumber="19" orientation="landscape" useFirstPageNumber="1" horizontalDpi="600"/>
  <headerFooter>
    <oddFooter>&amp;C&amp;"Times New Roman"&amp;14- &amp;P -</oddFooter>
  </headerFooter>
  <rowBreaks count="2" manualBreakCount="2">
    <brk id="43" max="10" man="1"/>
    <brk id="48"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7"/>
  <sheetViews>
    <sheetView topLeftCell="A4" workbookViewId="0">
      <selection activeCell="A6" sqref="A6:A17"/>
    </sheetView>
  </sheetViews>
  <sheetFormatPr defaultColWidth="9" defaultRowHeight="14.25" outlineLevelCol="6"/>
  <cols>
    <col min="1" max="1" width="6" style="5" customWidth="1"/>
    <col min="2" max="2" width="26.25" style="103" customWidth="1"/>
    <col min="3" max="6" width="12.125" style="103" customWidth="1"/>
    <col min="7" max="238" width="12.5" style="103" customWidth="1"/>
    <col min="239" max="241" width="9" style="103"/>
    <col min="242" max="242" width="9" style="2"/>
    <col min="243" max="16384" width="9" style="103"/>
  </cols>
  <sheetData>
    <row r="1" s="101" customFormat="1" ht="29" customHeight="1" spans="1:6">
      <c r="A1" s="104" t="s">
        <v>569</v>
      </c>
      <c r="B1" s="104"/>
      <c r="C1" s="104"/>
      <c r="D1" s="104"/>
      <c r="E1" s="104"/>
      <c r="F1" s="104"/>
    </row>
    <row r="2" ht="52" customHeight="1" spans="1:6">
      <c r="A2" s="105" t="s">
        <v>570</v>
      </c>
      <c r="B2" s="105"/>
      <c r="C2" s="105"/>
      <c r="D2" s="105"/>
      <c r="E2" s="105"/>
      <c r="F2" s="105"/>
    </row>
    <row r="3" s="102" customFormat="1" ht="26" customHeight="1" spans="1:6">
      <c r="A3" s="106" t="s">
        <v>571</v>
      </c>
      <c r="B3" s="107"/>
      <c r="C3" s="107"/>
      <c r="D3" s="107"/>
      <c r="E3" s="107"/>
      <c r="F3" s="108"/>
    </row>
    <row r="4" s="2" customFormat="1" ht="42" customHeight="1" spans="1:6">
      <c r="A4" s="109" t="s">
        <v>1</v>
      </c>
      <c r="B4" s="110" t="s">
        <v>321</v>
      </c>
      <c r="C4" s="110" t="s">
        <v>572</v>
      </c>
      <c r="D4" s="110" t="s">
        <v>573</v>
      </c>
      <c r="E4" s="110" t="s">
        <v>574</v>
      </c>
      <c r="F4" s="111" t="s">
        <v>575</v>
      </c>
    </row>
    <row r="5" ht="26" customHeight="1" spans="1:6">
      <c r="A5" s="109" t="s">
        <v>576</v>
      </c>
      <c r="B5" s="110"/>
      <c r="C5" s="112">
        <v>70</v>
      </c>
      <c r="D5" s="112">
        <f>SUM(D6:D17)</f>
        <v>1474311</v>
      </c>
      <c r="E5" s="112">
        <f>SUM(E6:E17)</f>
        <v>2186614</v>
      </c>
      <c r="F5" s="113">
        <f>SUM(F6:F17)</f>
        <v>712303</v>
      </c>
    </row>
    <row r="6" ht="26" customHeight="1" spans="1:7">
      <c r="A6" s="114">
        <v>1</v>
      </c>
      <c r="B6" s="115" t="s">
        <v>373</v>
      </c>
      <c r="C6" s="116">
        <v>7</v>
      </c>
      <c r="D6" s="117">
        <f>附件3计算表!G61</f>
        <v>519320</v>
      </c>
      <c r="E6" s="117">
        <f>附件3计算表!H61</f>
        <v>746511</v>
      </c>
      <c r="F6" s="118">
        <f>E6-D6</f>
        <v>227191</v>
      </c>
      <c r="G6" s="119"/>
    </row>
    <row r="7" ht="26" customHeight="1" spans="1:7">
      <c r="A7" s="114">
        <v>2</v>
      </c>
      <c r="B7" s="115" t="s">
        <v>353</v>
      </c>
      <c r="C7" s="116">
        <v>32</v>
      </c>
      <c r="D7" s="117">
        <f>附件3计算表!G14</f>
        <v>286286</v>
      </c>
      <c r="E7" s="117">
        <f>附件3计算表!H14</f>
        <v>470391</v>
      </c>
      <c r="F7" s="118">
        <f>E7-D7</f>
        <v>184105</v>
      </c>
      <c r="G7" s="119"/>
    </row>
    <row r="8" ht="26" customHeight="1" spans="1:7">
      <c r="A8" s="114">
        <v>3</v>
      </c>
      <c r="B8" s="115" t="s">
        <v>377</v>
      </c>
      <c r="C8" s="120">
        <v>6</v>
      </c>
      <c r="D8" s="117">
        <f>附件3计算表!G68</f>
        <v>344484</v>
      </c>
      <c r="E8" s="117">
        <f>附件3计算表!H68</f>
        <v>481964</v>
      </c>
      <c r="F8" s="118">
        <f t="shared" ref="F6:F17" si="0">E8-D8</f>
        <v>137480</v>
      </c>
      <c r="G8" s="119"/>
    </row>
    <row r="9" ht="26" customHeight="1" spans="1:7">
      <c r="A9" s="114">
        <v>4</v>
      </c>
      <c r="B9" s="115" t="s">
        <v>370</v>
      </c>
      <c r="C9" s="121">
        <v>3</v>
      </c>
      <c r="D9" s="117">
        <f>附件3计算表!G54</f>
        <v>163600</v>
      </c>
      <c r="E9" s="117">
        <f>附件3计算表!H54</f>
        <v>250277</v>
      </c>
      <c r="F9" s="118">
        <f t="shared" si="0"/>
        <v>86677</v>
      </c>
      <c r="G9" s="119"/>
    </row>
    <row r="10" ht="26" customHeight="1" spans="1:6">
      <c r="A10" s="114">
        <v>5</v>
      </c>
      <c r="B10" s="115" t="s">
        <v>338</v>
      </c>
      <c r="C10" s="121">
        <v>4</v>
      </c>
      <c r="D10" s="122">
        <f>附件3计算表!G48</f>
        <v>10500</v>
      </c>
      <c r="E10" s="122">
        <f>附件3计算表!H48</f>
        <v>23569</v>
      </c>
      <c r="F10" s="118">
        <f t="shared" si="0"/>
        <v>13069</v>
      </c>
    </row>
    <row r="11" ht="26" customHeight="1" spans="1:6">
      <c r="A11" s="114">
        <v>6</v>
      </c>
      <c r="B11" s="123" t="s">
        <v>363</v>
      </c>
      <c r="C11" s="122">
        <v>3</v>
      </c>
      <c r="D11" s="122">
        <f>附件3计算表!G51</f>
        <v>8555</v>
      </c>
      <c r="E11" s="122">
        <f>附件3计算表!H51</f>
        <v>19665</v>
      </c>
      <c r="F11" s="118">
        <f t="shared" si="0"/>
        <v>11110</v>
      </c>
    </row>
    <row r="12" ht="26" customHeight="1" spans="1:6">
      <c r="A12" s="114">
        <v>7</v>
      </c>
      <c r="B12" s="115" t="s">
        <v>400</v>
      </c>
      <c r="C12" s="121">
        <v>2</v>
      </c>
      <c r="D12" s="122">
        <f>附件3计算表!G59</f>
        <v>56170</v>
      </c>
      <c r="E12" s="122">
        <f>附件3计算表!H59</f>
        <v>93200</v>
      </c>
      <c r="F12" s="118">
        <f t="shared" si="0"/>
        <v>37030</v>
      </c>
    </row>
    <row r="13" ht="26" customHeight="1" spans="1:6">
      <c r="A13" s="114">
        <v>8</v>
      </c>
      <c r="B13" s="115" t="s">
        <v>349</v>
      </c>
      <c r="C13" s="121">
        <v>4</v>
      </c>
      <c r="D13" s="122">
        <f>附件3计算表!G10</f>
        <v>14596</v>
      </c>
      <c r="E13" s="122">
        <f>附件3计算表!H10</f>
        <v>22520</v>
      </c>
      <c r="F13" s="118">
        <f t="shared" si="0"/>
        <v>7924</v>
      </c>
    </row>
    <row r="14" ht="26" customHeight="1" spans="1:7">
      <c r="A14" s="114">
        <v>9</v>
      </c>
      <c r="B14" s="115" t="s">
        <v>342</v>
      </c>
      <c r="C14" s="116">
        <v>2</v>
      </c>
      <c r="D14" s="122">
        <f>附件3计算表!G57</f>
        <v>40200</v>
      </c>
      <c r="E14" s="122">
        <f>附件3计算表!H57</f>
        <v>43850</v>
      </c>
      <c r="F14" s="118">
        <f t="shared" si="0"/>
        <v>3650</v>
      </c>
      <c r="G14" s="119"/>
    </row>
    <row r="15" ht="26" customHeight="1" spans="1:6">
      <c r="A15" s="114">
        <v>10</v>
      </c>
      <c r="B15" s="115" t="s">
        <v>484</v>
      </c>
      <c r="C15" s="116">
        <v>4</v>
      </c>
      <c r="D15" s="122">
        <f>附件3计算表!G6</f>
        <v>8950</v>
      </c>
      <c r="E15" s="122">
        <f>附件3计算表!H6</f>
        <v>11367</v>
      </c>
      <c r="F15" s="118">
        <f t="shared" si="0"/>
        <v>2417</v>
      </c>
    </row>
    <row r="16" ht="26" customHeight="1" spans="1:6">
      <c r="A16" s="114">
        <v>11</v>
      </c>
      <c r="B16" s="123" t="s">
        <v>334</v>
      </c>
      <c r="C16" s="122">
        <v>2</v>
      </c>
      <c r="D16" s="122">
        <f>附件3计算表!G4</f>
        <v>9750</v>
      </c>
      <c r="E16" s="122">
        <f>附件3计算表!H4</f>
        <v>11400</v>
      </c>
      <c r="F16" s="118">
        <f t="shared" si="0"/>
        <v>1650</v>
      </c>
    </row>
    <row r="17" ht="26" customHeight="1" spans="1:6">
      <c r="A17" s="114">
        <v>12</v>
      </c>
      <c r="B17" s="115" t="s">
        <v>359</v>
      </c>
      <c r="C17" s="121">
        <v>1</v>
      </c>
      <c r="D17" s="122">
        <f>附件3计算表!G46</f>
        <v>11900</v>
      </c>
      <c r="E17" s="122">
        <f>附件3计算表!H46</f>
        <v>11900</v>
      </c>
      <c r="F17" s="118">
        <f t="shared" si="0"/>
        <v>0</v>
      </c>
    </row>
  </sheetData>
  <mergeCells count="4">
    <mergeCell ref="A1:F1"/>
    <mergeCell ref="A2:F2"/>
    <mergeCell ref="A3:F3"/>
    <mergeCell ref="A5:B5"/>
  </mergeCells>
  <printOptions horizontalCentered="1"/>
  <pageMargins left="0.751388888888889" right="0.751388888888889" top="1" bottom="1" header="0.5" footer="0.5"/>
  <pageSetup paperSize="9" firstPageNumber="29" orientation="portrait" useFirstPageNumber="1" horizontalDpi="600"/>
  <headerFooter>
    <oddFooter>&amp;C&amp;"Times New Roman"&amp;14-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workbookViewId="0">
      <selection activeCell="F4" sqref="F4:F71"/>
    </sheetView>
  </sheetViews>
  <sheetFormatPr defaultColWidth="9" defaultRowHeight="13.5" outlineLevelCol="7"/>
  <cols>
    <col min="1" max="1" width="5.125" style="81" customWidth="1"/>
    <col min="2" max="2" width="25.75" style="81" customWidth="1"/>
    <col min="3" max="3" width="50.25" style="82" customWidth="1"/>
    <col min="4" max="4" width="19" style="83" customWidth="1"/>
    <col min="5" max="5" width="16.25" style="81" customWidth="1"/>
    <col min="6" max="16384" width="9" style="84"/>
  </cols>
  <sheetData>
    <row r="1" ht="32" customHeight="1" spans="1:5">
      <c r="A1" s="85" t="s">
        <v>312</v>
      </c>
      <c r="B1" s="85"/>
      <c r="C1" s="85"/>
      <c r="D1" s="86"/>
      <c r="E1" s="86"/>
    </row>
    <row r="2" ht="45" customHeight="1" spans="1:5">
      <c r="A2" s="87" t="s">
        <v>577</v>
      </c>
      <c r="B2" s="87"/>
      <c r="C2" s="87"/>
      <c r="D2" s="87"/>
      <c r="E2" s="87"/>
    </row>
    <row r="3" s="80" customFormat="1" ht="30" customHeight="1" spans="1:7">
      <c r="A3" s="88" t="s">
        <v>1</v>
      </c>
      <c r="B3" s="88" t="s">
        <v>321</v>
      </c>
      <c r="C3" s="89" t="s">
        <v>2</v>
      </c>
      <c r="D3" s="89" t="s">
        <v>578</v>
      </c>
      <c r="E3" s="88" t="s">
        <v>579</v>
      </c>
      <c r="F3" s="80" t="s">
        <v>580</v>
      </c>
      <c r="G3" s="80" t="s">
        <v>576</v>
      </c>
    </row>
    <row r="4" s="80" customFormat="1" ht="30" customHeight="1" spans="1:8">
      <c r="A4" s="90">
        <v>1</v>
      </c>
      <c r="B4" s="90" t="s">
        <v>581</v>
      </c>
      <c r="C4" s="91" t="s">
        <v>25</v>
      </c>
      <c r="D4" s="92">
        <f>通报附件1!G27</f>
        <v>3750</v>
      </c>
      <c r="E4" s="93">
        <f>通报附件1!I27</f>
        <v>3900</v>
      </c>
      <c r="F4" s="80">
        <f>E4-D4</f>
        <v>150</v>
      </c>
      <c r="G4" s="80">
        <f>D4+D5</f>
        <v>9750</v>
      </c>
      <c r="H4" s="80">
        <f>E4+E5</f>
        <v>11400</v>
      </c>
    </row>
    <row r="5" s="80" customFormat="1" ht="30" customHeight="1" spans="1:6">
      <c r="A5" s="94"/>
      <c r="B5" s="94"/>
      <c r="C5" s="91" t="s">
        <v>158</v>
      </c>
      <c r="D5" s="92">
        <f>通报附件1!G9</f>
        <v>6000</v>
      </c>
      <c r="E5" s="93">
        <f>通报附件1!I9</f>
        <v>7500</v>
      </c>
      <c r="F5" s="80">
        <f t="shared" ref="F5:F38" si="0">E5-D5</f>
        <v>1500</v>
      </c>
    </row>
    <row r="6" ht="25" customHeight="1" spans="1:8">
      <c r="A6" s="93">
        <v>2</v>
      </c>
      <c r="B6" s="92" t="s">
        <v>582</v>
      </c>
      <c r="C6" s="95" t="s">
        <v>69</v>
      </c>
      <c r="D6" s="92">
        <f>通报附件1!G78</f>
        <v>4000</v>
      </c>
      <c r="E6" s="93">
        <f>通报附件1!I78</f>
        <v>6344</v>
      </c>
      <c r="F6" s="80">
        <f t="shared" si="0"/>
        <v>2344</v>
      </c>
      <c r="G6" s="84">
        <f>SUM(D6:D9)</f>
        <v>8950</v>
      </c>
      <c r="H6" s="84">
        <f>SUM(E6:E9)</f>
        <v>11367</v>
      </c>
    </row>
    <row r="7" ht="25" customHeight="1" spans="1:6">
      <c r="A7" s="93"/>
      <c r="B7" s="93"/>
      <c r="C7" s="95" t="s">
        <v>73</v>
      </c>
      <c r="D7" s="92">
        <f>通报附件1!G79</f>
        <v>2750</v>
      </c>
      <c r="E7" s="93">
        <f>通报附件1!I79</f>
        <v>2981</v>
      </c>
      <c r="F7" s="80">
        <f t="shared" si="0"/>
        <v>231</v>
      </c>
    </row>
    <row r="8" ht="25" customHeight="1" spans="1:6">
      <c r="A8" s="93"/>
      <c r="B8" s="93"/>
      <c r="C8" s="95" t="s">
        <v>488</v>
      </c>
      <c r="D8" s="92">
        <f>通报附件1!G81</f>
        <v>2200</v>
      </c>
      <c r="E8" s="93">
        <f>通报附件1!I81</f>
        <v>2042</v>
      </c>
      <c r="F8" s="80">
        <f t="shared" si="0"/>
        <v>-158</v>
      </c>
    </row>
    <row r="9" ht="25" customHeight="1" spans="1:6">
      <c r="A9" s="93"/>
      <c r="B9" s="93"/>
      <c r="C9" s="95" t="s">
        <v>167</v>
      </c>
      <c r="D9" s="92">
        <f>通报附件1!G87</f>
        <v>0</v>
      </c>
      <c r="E9" s="93">
        <f>通报附件1!I87</f>
        <v>0</v>
      </c>
      <c r="F9" s="80">
        <f t="shared" si="0"/>
        <v>0</v>
      </c>
    </row>
    <row r="10" ht="25" customHeight="1" spans="1:8">
      <c r="A10" s="93">
        <v>3</v>
      </c>
      <c r="B10" s="92" t="s">
        <v>583</v>
      </c>
      <c r="C10" s="95" t="s">
        <v>21</v>
      </c>
      <c r="D10" s="92">
        <f>通报附件1!G14</f>
        <v>11500</v>
      </c>
      <c r="E10" s="93">
        <f>通报附件1!I14</f>
        <v>17650</v>
      </c>
      <c r="F10" s="80">
        <f t="shared" si="0"/>
        <v>6150</v>
      </c>
      <c r="G10" s="84">
        <f>SUM(D10:D13)</f>
        <v>14596</v>
      </c>
      <c r="H10" s="84">
        <f>SUM(E10:E13)</f>
        <v>22520</v>
      </c>
    </row>
    <row r="11" ht="25" customHeight="1" spans="1:6">
      <c r="A11" s="93"/>
      <c r="B11" s="92"/>
      <c r="C11" s="95" t="s">
        <v>151</v>
      </c>
      <c r="D11" s="92">
        <f>通报附件1!G28</f>
        <v>0</v>
      </c>
      <c r="E11" s="93">
        <f>通报附件1!I28</f>
        <v>800</v>
      </c>
      <c r="F11" s="80">
        <f t="shared" si="0"/>
        <v>800</v>
      </c>
    </row>
    <row r="12" ht="25" customHeight="1" spans="1:6">
      <c r="A12" s="93"/>
      <c r="B12" s="92"/>
      <c r="C12" s="95" t="s">
        <v>127</v>
      </c>
      <c r="D12" s="92">
        <f>通报附件1!G29</f>
        <v>2100</v>
      </c>
      <c r="E12" s="93">
        <f>通报附件1!I29</f>
        <v>2100</v>
      </c>
      <c r="F12" s="80">
        <f t="shared" si="0"/>
        <v>0</v>
      </c>
    </row>
    <row r="13" ht="25" customHeight="1" spans="1:6">
      <c r="A13" s="93"/>
      <c r="B13" s="93"/>
      <c r="C13" s="95" t="s">
        <v>378</v>
      </c>
      <c r="D13" s="92">
        <f>通报附件1!G25</f>
        <v>996</v>
      </c>
      <c r="E13" s="93">
        <f>通报附件1!I25</f>
        <v>1970</v>
      </c>
      <c r="F13" s="80">
        <f t="shared" si="0"/>
        <v>974</v>
      </c>
    </row>
    <row r="14" ht="25" customHeight="1" spans="1:8">
      <c r="A14" s="90">
        <v>4</v>
      </c>
      <c r="B14" s="96" t="s">
        <v>584</v>
      </c>
      <c r="C14" s="95" t="s">
        <v>41</v>
      </c>
      <c r="D14" s="92">
        <f>通报附件1!G63</f>
        <v>10000</v>
      </c>
      <c r="E14" s="93">
        <f>通报附件1!I63</f>
        <v>15000</v>
      </c>
      <c r="F14" s="80">
        <f t="shared" si="0"/>
        <v>5000</v>
      </c>
      <c r="G14" s="84">
        <f>SUM(D14:D45)</f>
        <v>286286</v>
      </c>
      <c r="H14" s="84">
        <f>SUM(E14:E45)</f>
        <v>470391</v>
      </c>
    </row>
    <row r="15" ht="25" customHeight="1" spans="1:6">
      <c r="A15" s="97"/>
      <c r="B15" s="98"/>
      <c r="C15" s="95" t="s">
        <v>37</v>
      </c>
      <c r="D15" s="92">
        <f>通报附件1!G76</f>
        <v>60700</v>
      </c>
      <c r="E15" s="93">
        <f>通报附件1!I76</f>
        <v>124700</v>
      </c>
      <c r="F15" s="80">
        <f t="shared" si="0"/>
        <v>64000</v>
      </c>
    </row>
    <row r="16" ht="25" customHeight="1" spans="1:6">
      <c r="A16" s="97"/>
      <c r="B16" s="98"/>
      <c r="C16" s="95" t="s">
        <v>33</v>
      </c>
      <c r="D16" s="92">
        <f>通报附件1!G64</f>
        <v>14800</v>
      </c>
      <c r="E16" s="93">
        <f>通报附件1!I64</f>
        <v>21800</v>
      </c>
      <c r="F16" s="80">
        <f t="shared" si="0"/>
        <v>7000</v>
      </c>
    </row>
    <row r="17" ht="25" customHeight="1" spans="1:6">
      <c r="A17" s="97"/>
      <c r="B17" s="98"/>
      <c r="C17" s="95" t="s">
        <v>52</v>
      </c>
      <c r="D17" s="92">
        <f>通报附件1!G65</f>
        <v>24600</v>
      </c>
      <c r="E17" s="93">
        <f>通报附件1!I65</f>
        <v>34600</v>
      </c>
      <c r="F17" s="80">
        <f t="shared" si="0"/>
        <v>10000</v>
      </c>
    </row>
    <row r="18" ht="25" customHeight="1" spans="1:6">
      <c r="A18" s="97"/>
      <c r="B18" s="98"/>
      <c r="C18" s="95" t="s">
        <v>585</v>
      </c>
      <c r="D18" s="92">
        <f>通报附件1!G66</f>
        <v>27700</v>
      </c>
      <c r="E18" s="93">
        <f>通报附件1!I66</f>
        <v>41000</v>
      </c>
      <c r="F18" s="80">
        <f t="shared" si="0"/>
        <v>13300</v>
      </c>
    </row>
    <row r="19" ht="25" customHeight="1" spans="1:6">
      <c r="A19" s="97"/>
      <c r="B19" s="98"/>
      <c r="C19" s="95" t="s">
        <v>44</v>
      </c>
      <c r="D19" s="92">
        <f>通报附件1!G77</f>
        <v>8200</v>
      </c>
      <c r="E19" s="93">
        <f>通报附件1!I77</f>
        <v>12128</v>
      </c>
      <c r="F19" s="80">
        <f t="shared" si="0"/>
        <v>3928</v>
      </c>
    </row>
    <row r="20" ht="25" customHeight="1" spans="1:6">
      <c r="A20" s="97"/>
      <c r="B20" s="98"/>
      <c r="C20" s="95" t="s">
        <v>91</v>
      </c>
      <c r="D20" s="92">
        <f>通报附件1!G15</f>
        <v>105000</v>
      </c>
      <c r="E20" s="93">
        <f>通报附件1!I15</f>
        <v>170600</v>
      </c>
      <c r="F20" s="80">
        <f t="shared" si="0"/>
        <v>65600</v>
      </c>
    </row>
    <row r="21" ht="25" customHeight="1" spans="1:6">
      <c r="A21" s="97"/>
      <c r="B21" s="98"/>
      <c r="C21" s="95" t="s">
        <v>111</v>
      </c>
      <c r="D21" s="92">
        <f>通报附件1!G31</f>
        <v>3234</v>
      </c>
      <c r="E21" s="93">
        <f>通报附件1!I31</f>
        <v>4681</v>
      </c>
      <c r="F21" s="80">
        <f t="shared" si="0"/>
        <v>1447</v>
      </c>
    </row>
    <row r="22" ht="25" customHeight="1" spans="1:6">
      <c r="A22" s="97"/>
      <c r="B22" s="98"/>
      <c r="C22" s="95" t="s">
        <v>115</v>
      </c>
      <c r="D22" s="92">
        <f>通报附件1!G16</f>
        <v>15000</v>
      </c>
      <c r="E22" s="93">
        <f>通报附件1!I16</f>
        <v>30824</v>
      </c>
      <c r="F22" s="80">
        <f t="shared" si="0"/>
        <v>15824</v>
      </c>
    </row>
    <row r="23" ht="25" customHeight="1" spans="1:6">
      <c r="A23" s="97"/>
      <c r="B23" s="98"/>
      <c r="C23" s="95" t="s">
        <v>586</v>
      </c>
      <c r="D23" s="92">
        <f>通报附件1!G85</f>
        <v>0</v>
      </c>
      <c r="E23" s="93">
        <f>通报附件1!I85</f>
        <v>0</v>
      </c>
      <c r="F23" s="80">
        <f t="shared" si="0"/>
        <v>0</v>
      </c>
    </row>
    <row r="24" ht="25" customHeight="1" spans="1:6">
      <c r="A24" s="97"/>
      <c r="B24" s="98"/>
      <c r="C24" s="95" t="s">
        <v>587</v>
      </c>
      <c r="D24" s="92">
        <f>通报附件1!G86</f>
        <v>0</v>
      </c>
      <c r="E24" s="93">
        <f>通报附件1!I86</f>
        <v>0</v>
      </c>
      <c r="F24" s="80">
        <f t="shared" si="0"/>
        <v>0</v>
      </c>
    </row>
    <row r="25" ht="25" customHeight="1" spans="1:6">
      <c r="A25" s="97"/>
      <c r="B25" s="98"/>
      <c r="C25" s="95" t="s">
        <v>393</v>
      </c>
      <c r="D25" s="92">
        <f>通报附件1!G32</f>
        <v>0</v>
      </c>
      <c r="E25" s="93">
        <f>通报附件1!I32</f>
        <v>0</v>
      </c>
      <c r="F25" s="80">
        <f t="shared" si="0"/>
        <v>0</v>
      </c>
    </row>
    <row r="26" ht="25" customHeight="1" spans="1:6">
      <c r="A26" s="97"/>
      <c r="B26" s="98"/>
      <c r="C26" s="95" t="s">
        <v>65</v>
      </c>
      <c r="D26" s="92">
        <f>通报附件1!G67</f>
        <v>2675</v>
      </c>
      <c r="E26" s="93">
        <f>通报附件1!I67</f>
        <v>2763</v>
      </c>
      <c r="F26" s="80">
        <f t="shared" si="0"/>
        <v>88</v>
      </c>
    </row>
    <row r="27" ht="25" customHeight="1" spans="1:6">
      <c r="A27" s="97"/>
      <c r="B27" s="98"/>
      <c r="C27" s="95" t="s">
        <v>491</v>
      </c>
      <c r="D27" s="92">
        <f>通报附件1!G82</f>
        <v>2150</v>
      </c>
      <c r="E27" s="93">
        <f>通报附件1!I82</f>
        <v>3320</v>
      </c>
      <c r="F27" s="80">
        <f t="shared" si="0"/>
        <v>1170</v>
      </c>
    </row>
    <row r="28" ht="25" customHeight="1" spans="1:6">
      <c r="A28" s="97"/>
      <c r="B28" s="98"/>
      <c r="C28" s="95" t="s">
        <v>467</v>
      </c>
      <c r="D28" s="92">
        <f>通报附件1!G70</f>
        <v>909</v>
      </c>
      <c r="E28" s="93">
        <f>通报附件1!I70</f>
        <v>1381</v>
      </c>
      <c r="F28" s="80">
        <f t="shared" si="0"/>
        <v>472</v>
      </c>
    </row>
    <row r="29" ht="25" customHeight="1" spans="1:6">
      <c r="A29" s="97"/>
      <c r="B29" s="98"/>
      <c r="C29" s="95" t="s">
        <v>414</v>
      </c>
      <c r="D29" s="92">
        <f>通报附件1!G43</f>
        <v>1150</v>
      </c>
      <c r="E29" s="93">
        <f>通报附件1!I43</f>
        <v>1150</v>
      </c>
      <c r="F29" s="80">
        <f t="shared" si="0"/>
        <v>0</v>
      </c>
    </row>
    <row r="30" ht="25" customHeight="1" spans="1:6">
      <c r="A30" s="97"/>
      <c r="B30" s="98"/>
      <c r="C30" s="95" t="s">
        <v>421</v>
      </c>
      <c r="D30" s="92">
        <f>通报附件1!G46</f>
        <v>0</v>
      </c>
      <c r="E30" s="93">
        <f>通报附件1!I46</f>
        <v>0</v>
      </c>
      <c r="F30" s="80">
        <f t="shared" si="0"/>
        <v>0</v>
      </c>
    </row>
    <row r="31" ht="25" customHeight="1" spans="1:6">
      <c r="A31" s="97"/>
      <c r="B31" s="98"/>
      <c r="C31" s="95" t="s">
        <v>424</v>
      </c>
      <c r="D31" s="92">
        <f>通报附件1!G47</f>
        <v>0</v>
      </c>
      <c r="E31" s="93">
        <f>通报附件1!I47</f>
        <v>0</v>
      </c>
      <c r="F31" s="80">
        <f t="shared" si="0"/>
        <v>0</v>
      </c>
    </row>
    <row r="32" ht="25" customHeight="1" spans="1:6">
      <c r="A32" s="97"/>
      <c r="B32" s="98"/>
      <c r="C32" s="95" t="s">
        <v>426</v>
      </c>
      <c r="D32" s="92">
        <f>通报附件1!G48</f>
        <v>0</v>
      </c>
      <c r="E32" s="93">
        <f>通报附件1!I48</f>
        <v>0</v>
      </c>
      <c r="F32" s="80">
        <f t="shared" si="0"/>
        <v>0</v>
      </c>
    </row>
    <row r="33" ht="25" customHeight="1" spans="1:6">
      <c r="A33" s="97"/>
      <c r="B33" s="98"/>
      <c r="C33" s="95" t="s">
        <v>428</v>
      </c>
      <c r="D33" s="92">
        <f>通报附件1!G49</f>
        <v>180</v>
      </c>
      <c r="E33" s="93">
        <f>通报附件1!I49</f>
        <v>180</v>
      </c>
      <c r="F33" s="80">
        <f t="shared" si="0"/>
        <v>0</v>
      </c>
    </row>
    <row r="34" ht="25" customHeight="1" spans="1:6">
      <c r="A34" s="97"/>
      <c r="B34" s="98"/>
      <c r="C34" s="95" t="s">
        <v>417</v>
      </c>
      <c r="D34" s="92">
        <f>通报附件1!G44</f>
        <v>1569</v>
      </c>
      <c r="E34" s="93">
        <f>通报附件1!I44</f>
        <v>1419</v>
      </c>
      <c r="F34" s="80">
        <f t="shared" si="0"/>
        <v>-150</v>
      </c>
    </row>
    <row r="35" ht="25" customHeight="1" spans="1:6">
      <c r="A35" s="97"/>
      <c r="B35" s="98"/>
      <c r="C35" s="95" t="s">
        <v>431</v>
      </c>
      <c r="D35" s="92">
        <f>通报附件1!G50</f>
        <v>950</v>
      </c>
      <c r="E35" s="93">
        <f>通报附件1!I50</f>
        <v>1120</v>
      </c>
      <c r="F35" s="80">
        <f t="shared" si="0"/>
        <v>170</v>
      </c>
    </row>
    <row r="36" ht="25" customHeight="1" spans="1:6">
      <c r="A36" s="97"/>
      <c r="B36" s="98"/>
      <c r="C36" s="95" t="s">
        <v>434</v>
      </c>
      <c r="D36" s="92">
        <f>通报附件1!G51</f>
        <v>2200</v>
      </c>
      <c r="E36" s="93">
        <f>通报附件1!I51</f>
        <v>0</v>
      </c>
      <c r="F36" s="80">
        <f t="shared" si="0"/>
        <v>-2200</v>
      </c>
    </row>
    <row r="37" ht="25" customHeight="1" spans="1:6">
      <c r="A37" s="97"/>
      <c r="B37" s="98"/>
      <c r="C37" s="99" t="s">
        <v>437</v>
      </c>
      <c r="D37" s="92">
        <v>0</v>
      </c>
      <c r="E37" s="93">
        <v>0</v>
      </c>
      <c r="F37" s="80">
        <f t="shared" si="0"/>
        <v>0</v>
      </c>
    </row>
    <row r="38" ht="25" customHeight="1" spans="1:6">
      <c r="A38" s="97"/>
      <c r="B38" s="98"/>
      <c r="C38" s="99" t="s">
        <v>440</v>
      </c>
      <c r="D38" s="92">
        <v>0</v>
      </c>
      <c r="E38" s="93">
        <v>0</v>
      </c>
      <c r="F38" s="80">
        <f t="shared" si="0"/>
        <v>0</v>
      </c>
    </row>
    <row r="39" ht="25" customHeight="1" spans="1:6">
      <c r="A39" s="97"/>
      <c r="B39" s="98"/>
      <c r="C39" s="95" t="s">
        <v>494</v>
      </c>
      <c r="D39" s="92">
        <f>通报附件1!G83</f>
        <v>5269</v>
      </c>
      <c r="E39" s="93">
        <f>通报附件1!I83</f>
        <v>3725</v>
      </c>
      <c r="F39" s="80">
        <f t="shared" ref="F39:F73" si="1">E39-D39</f>
        <v>-1544</v>
      </c>
    </row>
    <row r="40" ht="25" customHeight="1" spans="1:6">
      <c r="A40" s="97"/>
      <c r="B40" s="98"/>
      <c r="C40" s="95" t="s">
        <v>441</v>
      </c>
      <c r="D40" s="92">
        <f>通报附件1!G54</f>
        <v>0</v>
      </c>
      <c r="E40" s="93">
        <f>通报附件1!I54</f>
        <v>0</v>
      </c>
      <c r="F40" s="80">
        <f t="shared" si="1"/>
        <v>0</v>
      </c>
    </row>
    <row r="41" ht="25" customHeight="1" spans="1:6">
      <c r="A41" s="97"/>
      <c r="B41" s="98"/>
      <c r="C41" s="95" t="s">
        <v>444</v>
      </c>
      <c r="D41" s="92">
        <f>通报附件1!G55</f>
        <v>0</v>
      </c>
      <c r="E41" s="93">
        <f>通报附件1!I55</f>
        <v>0</v>
      </c>
      <c r="F41" s="80">
        <f t="shared" si="1"/>
        <v>0</v>
      </c>
    </row>
    <row r="42" ht="25" customHeight="1" spans="1:6">
      <c r="A42" s="97"/>
      <c r="B42" s="98"/>
      <c r="C42" s="95" t="s">
        <v>446</v>
      </c>
      <c r="D42" s="92">
        <f>通报附件1!G56</f>
        <v>0</v>
      </c>
      <c r="E42" s="93">
        <f>通报附件1!I56</f>
        <v>0</v>
      </c>
      <c r="F42" s="80">
        <f t="shared" si="1"/>
        <v>0</v>
      </c>
    </row>
    <row r="43" ht="25" customHeight="1" spans="1:6">
      <c r="A43" s="97"/>
      <c r="B43" s="98"/>
      <c r="C43" s="95" t="s">
        <v>447</v>
      </c>
      <c r="D43" s="92">
        <f>通报附件1!G57</f>
        <v>0</v>
      </c>
      <c r="E43" s="93">
        <f>通报附件1!I57</f>
        <v>0</v>
      </c>
      <c r="F43" s="80">
        <f t="shared" si="1"/>
        <v>0</v>
      </c>
    </row>
    <row r="44" ht="25" customHeight="1" spans="1:6">
      <c r="A44" s="97"/>
      <c r="B44" s="98"/>
      <c r="C44" s="95" t="s">
        <v>449</v>
      </c>
      <c r="D44" s="92">
        <f>通报附件1!G58</f>
        <v>0</v>
      </c>
      <c r="E44" s="93">
        <f>通报附件1!I58</f>
        <v>0</v>
      </c>
      <c r="F44" s="80">
        <f t="shared" si="1"/>
        <v>0</v>
      </c>
    </row>
    <row r="45" ht="25" customHeight="1" spans="1:6">
      <c r="A45" s="94"/>
      <c r="B45" s="98"/>
      <c r="C45" s="95" t="s">
        <v>450</v>
      </c>
      <c r="D45" s="92">
        <f>通报附件1!G59</f>
        <v>0</v>
      </c>
      <c r="E45" s="93">
        <f>通报附件1!I59</f>
        <v>0</v>
      </c>
      <c r="F45" s="80">
        <f t="shared" si="1"/>
        <v>0</v>
      </c>
    </row>
    <row r="46" ht="25" customHeight="1" spans="1:8">
      <c r="A46" s="93">
        <v>5</v>
      </c>
      <c r="B46" s="93" t="s">
        <v>588</v>
      </c>
      <c r="C46" s="95" t="s">
        <v>88</v>
      </c>
      <c r="D46" s="92">
        <f>通报附件1!G17</f>
        <v>11900</v>
      </c>
      <c r="E46" s="93">
        <f>通报附件1!I17</f>
        <v>11900</v>
      </c>
      <c r="F46" s="80">
        <f t="shared" si="1"/>
        <v>0</v>
      </c>
      <c r="G46" s="84">
        <f>D46</f>
        <v>11900</v>
      </c>
      <c r="H46" s="84">
        <f>E46</f>
        <v>11900</v>
      </c>
    </row>
    <row r="47" ht="25" customHeight="1" spans="1:6">
      <c r="A47" s="93">
        <v>6</v>
      </c>
      <c r="B47" s="92" t="s">
        <v>589</v>
      </c>
      <c r="C47" s="95" t="s">
        <v>149</v>
      </c>
      <c r="D47" s="92">
        <f>通报附件1!G10</f>
        <v>6550</v>
      </c>
      <c r="E47" s="93">
        <f>通报附件1!I10</f>
        <v>18220</v>
      </c>
      <c r="F47" s="80">
        <f t="shared" si="1"/>
        <v>11670</v>
      </c>
    </row>
    <row r="48" ht="25" customHeight="1" spans="1:8">
      <c r="A48" s="93"/>
      <c r="B48" s="93"/>
      <c r="C48" s="95" t="s">
        <v>590</v>
      </c>
      <c r="D48" s="92">
        <f>通报附件1!G30</f>
        <v>400</v>
      </c>
      <c r="E48" s="93">
        <f>通报附件1!I30</f>
        <v>400</v>
      </c>
      <c r="F48" s="80">
        <f t="shared" si="1"/>
        <v>0</v>
      </c>
      <c r="G48" s="84">
        <f>SUM(D47:D50)</f>
        <v>10500</v>
      </c>
      <c r="H48" s="84">
        <f>SUM(E47:E50)</f>
        <v>23569</v>
      </c>
    </row>
    <row r="49" ht="25" customHeight="1" spans="1:6">
      <c r="A49" s="93"/>
      <c r="B49" s="93"/>
      <c r="C49" s="95" t="s">
        <v>591</v>
      </c>
      <c r="D49" s="92">
        <f>通报附件1!G68</f>
        <v>1600</v>
      </c>
      <c r="E49" s="93">
        <f>通报附件1!I68</f>
        <v>1994</v>
      </c>
      <c r="F49" s="80">
        <f t="shared" si="1"/>
        <v>394</v>
      </c>
    </row>
    <row r="50" ht="25" customHeight="1" spans="1:6">
      <c r="A50" s="93"/>
      <c r="B50" s="93"/>
      <c r="C50" s="95" t="s">
        <v>77</v>
      </c>
      <c r="D50" s="92">
        <f>通报附件1!G80</f>
        <v>1950</v>
      </c>
      <c r="E50" s="93">
        <f>通报附件1!I80</f>
        <v>2955</v>
      </c>
      <c r="F50" s="80">
        <f t="shared" si="1"/>
        <v>1005</v>
      </c>
    </row>
    <row r="51" ht="25" customHeight="1" spans="1:8">
      <c r="A51" s="93">
        <v>7</v>
      </c>
      <c r="B51" s="92" t="s">
        <v>592</v>
      </c>
      <c r="C51" s="95" t="s">
        <v>84</v>
      </c>
      <c r="D51" s="92">
        <f>通报附件1!G18</f>
        <v>850</v>
      </c>
      <c r="E51" s="93">
        <f>通报附件1!I18</f>
        <v>1800</v>
      </c>
      <c r="F51" s="80">
        <f t="shared" si="1"/>
        <v>950</v>
      </c>
      <c r="G51" s="84">
        <f>SUM(D51:D53)</f>
        <v>8555</v>
      </c>
      <c r="H51" s="84">
        <f>SUM(E51:E53)</f>
        <v>19665</v>
      </c>
    </row>
    <row r="52" ht="25" customHeight="1" spans="1:6">
      <c r="A52" s="93"/>
      <c r="B52" s="93"/>
      <c r="C52" s="95" t="s">
        <v>123</v>
      </c>
      <c r="D52" s="92">
        <f>通报附件1!G19</f>
        <v>7500</v>
      </c>
      <c r="E52" s="93">
        <f>通报附件1!I19</f>
        <v>17600</v>
      </c>
      <c r="F52" s="80">
        <f t="shared" si="1"/>
        <v>10100</v>
      </c>
    </row>
    <row r="53" ht="25" customHeight="1" spans="1:6">
      <c r="A53" s="93"/>
      <c r="B53" s="93"/>
      <c r="C53" s="95" t="s">
        <v>154</v>
      </c>
      <c r="D53" s="92">
        <f>通报附件1!G20</f>
        <v>205</v>
      </c>
      <c r="E53" s="93">
        <f>通报附件1!I20</f>
        <v>265</v>
      </c>
      <c r="F53" s="80">
        <f t="shared" si="1"/>
        <v>60</v>
      </c>
    </row>
    <row r="54" ht="25" customHeight="1" spans="1:8">
      <c r="A54" s="93">
        <v>8</v>
      </c>
      <c r="B54" s="92" t="s">
        <v>593</v>
      </c>
      <c r="C54" s="95" t="s">
        <v>48</v>
      </c>
      <c r="D54" s="92">
        <f>通报附件1!G62</f>
        <v>3600</v>
      </c>
      <c r="E54" s="93">
        <f>通报附件1!I62</f>
        <v>3900</v>
      </c>
      <c r="F54" s="80">
        <f t="shared" si="1"/>
        <v>300</v>
      </c>
      <c r="G54" s="84">
        <f>SUM(D54:D56)</f>
        <v>163600</v>
      </c>
      <c r="H54" s="84">
        <f>SUM(E54:E56)</f>
        <v>250277</v>
      </c>
    </row>
    <row r="55" ht="25" customHeight="1" spans="1:6">
      <c r="A55" s="93"/>
      <c r="B55" s="93"/>
      <c r="C55" s="95" t="s">
        <v>95</v>
      </c>
      <c r="D55" s="92">
        <f>通报附件1!G33</f>
        <v>156500</v>
      </c>
      <c r="E55" s="93">
        <f>通报附件1!I33</f>
        <v>241777</v>
      </c>
      <c r="F55" s="80">
        <f t="shared" si="1"/>
        <v>85277</v>
      </c>
    </row>
    <row r="56" ht="25" customHeight="1" spans="1:6">
      <c r="A56" s="93"/>
      <c r="B56" s="93"/>
      <c r="C56" s="95" t="s">
        <v>138</v>
      </c>
      <c r="D56" s="92">
        <f>通报附件1!G21</f>
        <v>3500</v>
      </c>
      <c r="E56" s="93">
        <f>通报附件1!I21</f>
        <v>4600</v>
      </c>
      <c r="F56" s="80">
        <f t="shared" si="1"/>
        <v>1100</v>
      </c>
    </row>
    <row r="57" ht="25" customHeight="1" spans="1:8">
      <c r="A57" s="90">
        <v>9</v>
      </c>
      <c r="B57" s="96" t="s">
        <v>594</v>
      </c>
      <c r="C57" s="95" t="s">
        <v>119</v>
      </c>
      <c r="D57" s="92">
        <f>通报附件1!G11</f>
        <v>28000</v>
      </c>
      <c r="E57" s="93">
        <f>通报附件1!I11</f>
        <v>24000</v>
      </c>
      <c r="F57" s="80">
        <f t="shared" si="1"/>
        <v>-4000</v>
      </c>
      <c r="G57" s="84">
        <f>D57+D58</f>
        <v>40200</v>
      </c>
      <c r="H57" s="84">
        <f>E57+E58</f>
        <v>43850</v>
      </c>
    </row>
    <row r="58" ht="25" customHeight="1" spans="1:6">
      <c r="A58" s="94"/>
      <c r="B58" s="100"/>
      <c r="C58" s="95" t="s">
        <v>134</v>
      </c>
      <c r="D58" s="92">
        <f>通报附件1!G12</f>
        <v>12200</v>
      </c>
      <c r="E58" s="93">
        <f>通报附件1!I12</f>
        <v>19850</v>
      </c>
      <c r="F58" s="80">
        <f t="shared" si="1"/>
        <v>7650</v>
      </c>
    </row>
    <row r="59" ht="25" customHeight="1" spans="1:8">
      <c r="A59" s="97">
        <v>10</v>
      </c>
      <c r="B59" s="98" t="s">
        <v>595</v>
      </c>
      <c r="C59" s="95" t="s">
        <v>145</v>
      </c>
      <c r="D59" s="92">
        <f>通报附件1!G34</f>
        <v>5170</v>
      </c>
      <c r="E59" s="93">
        <f>通报附件1!I34</f>
        <v>8200</v>
      </c>
      <c r="F59" s="80">
        <f t="shared" si="1"/>
        <v>3030</v>
      </c>
      <c r="G59" s="84">
        <f>D59+D60</f>
        <v>56170</v>
      </c>
      <c r="H59" s="84">
        <f>E59+E60</f>
        <v>93200</v>
      </c>
    </row>
    <row r="60" ht="25" customHeight="1" spans="1:6">
      <c r="A60" s="94"/>
      <c r="B60" s="100"/>
      <c r="C60" s="95" t="s">
        <v>172</v>
      </c>
      <c r="D60" s="92">
        <f>通报附件1!G39</f>
        <v>51000</v>
      </c>
      <c r="E60" s="93">
        <f>通报附件1!I39</f>
        <v>85000</v>
      </c>
      <c r="F60" s="80">
        <f t="shared" si="1"/>
        <v>34000</v>
      </c>
    </row>
    <row r="61" ht="25" customHeight="1" spans="1:8">
      <c r="A61" s="93">
        <v>11</v>
      </c>
      <c r="B61" s="92" t="s">
        <v>596</v>
      </c>
      <c r="C61" s="95" t="s">
        <v>141</v>
      </c>
      <c r="D61" s="92">
        <f>通报附件1!G22</f>
        <v>5220</v>
      </c>
      <c r="E61" s="93">
        <f>通报附件1!I22</f>
        <v>7724</v>
      </c>
      <c r="F61" s="80">
        <f t="shared" si="1"/>
        <v>2504</v>
      </c>
      <c r="G61" s="84">
        <f>SUM(D61:D67)</f>
        <v>519320</v>
      </c>
      <c r="H61" s="84">
        <f>SUM(E61:E67)</f>
        <v>746511</v>
      </c>
    </row>
    <row r="62" ht="25" customHeight="1" spans="1:6">
      <c r="A62" s="93"/>
      <c r="B62" s="93"/>
      <c r="C62" s="95" t="s">
        <v>130</v>
      </c>
      <c r="D62" s="92">
        <f>通报附件1!G23</f>
        <v>24500</v>
      </c>
      <c r="E62" s="93">
        <f>通报附件1!I23</f>
        <v>48913</v>
      </c>
      <c r="F62" s="80">
        <f t="shared" si="1"/>
        <v>24413</v>
      </c>
    </row>
    <row r="63" ht="25" customHeight="1" spans="1:6">
      <c r="A63" s="93"/>
      <c r="B63" s="93"/>
      <c r="C63" s="95" t="s">
        <v>103</v>
      </c>
      <c r="D63" s="92">
        <f>通报附件1!G35</f>
        <v>402400</v>
      </c>
      <c r="E63" s="93">
        <f>通报附件1!I35</f>
        <v>525000</v>
      </c>
      <c r="F63" s="80">
        <f t="shared" si="1"/>
        <v>122600</v>
      </c>
    </row>
    <row r="64" ht="25" customHeight="1" spans="1:6">
      <c r="A64" s="93"/>
      <c r="B64" s="93"/>
      <c r="C64" s="95" t="s">
        <v>597</v>
      </c>
      <c r="D64" s="92">
        <f>通报附件1!G36</f>
        <v>83100</v>
      </c>
      <c r="E64" s="93">
        <f>通报附件1!I36</f>
        <v>160000</v>
      </c>
      <c r="F64" s="80">
        <f t="shared" si="1"/>
        <v>76900</v>
      </c>
    </row>
    <row r="65" ht="25" customHeight="1" spans="1:6">
      <c r="A65" s="93"/>
      <c r="B65" s="93"/>
      <c r="C65" s="95" t="s">
        <v>469</v>
      </c>
      <c r="D65" s="92">
        <f>通报附件1!G71</f>
        <v>910</v>
      </c>
      <c r="E65" s="93">
        <f>通报附件1!I71</f>
        <v>1680</v>
      </c>
      <c r="F65" s="80">
        <f t="shared" si="1"/>
        <v>770</v>
      </c>
    </row>
    <row r="66" ht="25" customHeight="1" spans="1:6">
      <c r="A66" s="93"/>
      <c r="B66" s="93"/>
      <c r="C66" s="95" t="s">
        <v>471</v>
      </c>
      <c r="D66" s="92">
        <f>通报附件1!G72</f>
        <v>2190</v>
      </c>
      <c r="E66" s="93">
        <f>通报附件1!I72</f>
        <v>2190</v>
      </c>
      <c r="F66" s="80">
        <f t="shared" si="1"/>
        <v>0</v>
      </c>
    </row>
    <row r="67" ht="25" customHeight="1" spans="1:6">
      <c r="A67" s="93"/>
      <c r="B67" s="93"/>
      <c r="C67" s="95" t="s">
        <v>473</v>
      </c>
      <c r="D67" s="92">
        <f>通报附件1!G73</f>
        <v>1000</v>
      </c>
      <c r="E67" s="93">
        <f>通报附件1!I73</f>
        <v>1004</v>
      </c>
      <c r="F67" s="80">
        <f t="shared" si="1"/>
        <v>4</v>
      </c>
    </row>
    <row r="68" ht="25" customHeight="1" spans="1:8">
      <c r="A68" s="93">
        <v>12</v>
      </c>
      <c r="B68" s="92" t="s">
        <v>598</v>
      </c>
      <c r="C68" s="95" t="s">
        <v>107</v>
      </c>
      <c r="D68" s="92">
        <f>通报附件1!G37</f>
        <v>140000</v>
      </c>
      <c r="E68" s="93">
        <f>通报附件1!I37</f>
        <v>185000</v>
      </c>
      <c r="F68" s="80">
        <f t="shared" si="1"/>
        <v>45000</v>
      </c>
      <c r="G68" s="84">
        <f>SUM(D68:D73)</f>
        <v>344484</v>
      </c>
      <c r="H68" s="84">
        <f>SUM(E68:E73)</f>
        <v>481964</v>
      </c>
    </row>
    <row r="69" ht="25" customHeight="1" spans="1:6">
      <c r="A69" s="93"/>
      <c r="B69" s="92"/>
      <c r="C69" s="95" t="s">
        <v>99</v>
      </c>
      <c r="D69" s="92">
        <f>通报附件1!G24</f>
        <v>187000</v>
      </c>
      <c r="E69" s="93">
        <f>通报附件1!I24</f>
        <v>278000</v>
      </c>
      <c r="F69" s="80">
        <f t="shared" si="1"/>
        <v>91000</v>
      </c>
    </row>
    <row r="70" ht="25" customHeight="1" spans="1:6">
      <c r="A70" s="93"/>
      <c r="B70" s="92"/>
      <c r="C70" s="95" t="s">
        <v>81</v>
      </c>
      <c r="D70" s="92">
        <f>通报附件1!G42</f>
        <v>4707</v>
      </c>
      <c r="E70" s="93">
        <f>通报附件1!I42</f>
        <v>5807</v>
      </c>
      <c r="F70" s="80">
        <f t="shared" si="1"/>
        <v>1100</v>
      </c>
    </row>
    <row r="71" ht="25" customHeight="1" spans="1:6">
      <c r="A71" s="93"/>
      <c r="B71" s="92"/>
      <c r="C71" s="95" t="s">
        <v>58</v>
      </c>
      <c r="D71" s="92">
        <f>通报附件1!G69</f>
        <v>2360</v>
      </c>
      <c r="E71" s="93">
        <f>通报附件1!I69</f>
        <v>2740</v>
      </c>
      <c r="F71" s="80">
        <f t="shared" si="1"/>
        <v>380</v>
      </c>
    </row>
    <row r="72" ht="25" customHeight="1" spans="1:6">
      <c r="A72" s="93"/>
      <c r="B72" s="93"/>
      <c r="C72" s="95" t="s">
        <v>476</v>
      </c>
      <c r="D72" s="92">
        <f>通报附件1!G74</f>
        <v>2327</v>
      </c>
      <c r="E72" s="93">
        <f>通报附件1!I74</f>
        <v>2327</v>
      </c>
      <c r="F72" s="80">
        <f t="shared" si="1"/>
        <v>0</v>
      </c>
    </row>
    <row r="73" ht="25" customHeight="1" spans="1:6">
      <c r="A73" s="93"/>
      <c r="B73" s="93"/>
      <c r="C73" s="95" t="s">
        <v>169</v>
      </c>
      <c r="D73" s="92">
        <f>通报附件1!G38</f>
        <v>8090</v>
      </c>
      <c r="E73" s="93">
        <f>通报附件1!I38</f>
        <v>8090</v>
      </c>
      <c r="F73" s="80">
        <f t="shared" si="1"/>
        <v>0</v>
      </c>
    </row>
    <row r="74" ht="30" customHeight="1"/>
    <row r="75" ht="30" customHeight="1"/>
    <row r="76" ht="30" customHeight="1"/>
    <row r="77" ht="30" customHeight="1"/>
    <row r="78" ht="30" customHeight="1"/>
    <row r="79" ht="30" customHeight="1"/>
    <row r="80" ht="30" customHeight="1"/>
  </sheetData>
  <autoFilter ref="A3:H73">
    <extLst/>
  </autoFilter>
  <mergeCells count="24">
    <mergeCell ref="A1:E1"/>
    <mergeCell ref="A2:E2"/>
    <mergeCell ref="A4:A5"/>
    <mergeCell ref="A6:A9"/>
    <mergeCell ref="A10:A13"/>
    <mergeCell ref="A14:A45"/>
    <mergeCell ref="A47:A50"/>
    <mergeCell ref="A51:A53"/>
    <mergeCell ref="A54:A56"/>
    <mergeCell ref="A57:A58"/>
    <mergeCell ref="A59:A60"/>
    <mergeCell ref="A61:A67"/>
    <mergeCell ref="A68:A73"/>
    <mergeCell ref="B4:B5"/>
    <mergeCell ref="B6:B9"/>
    <mergeCell ref="B10:B13"/>
    <mergeCell ref="B14:B45"/>
    <mergeCell ref="B47:B50"/>
    <mergeCell ref="B51:B53"/>
    <mergeCell ref="B54:B56"/>
    <mergeCell ref="B57:B58"/>
    <mergeCell ref="B59:B60"/>
    <mergeCell ref="B61:B67"/>
    <mergeCell ref="B68:B73"/>
  </mergeCells>
  <printOptions horizontalCentered="1"/>
  <pageMargins left="0.751388888888889" right="0.751388888888889" top="0.60625" bottom="0.60625"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view="pageBreakPreview" zoomScaleNormal="100" zoomScaleSheetLayoutView="100" workbookViewId="0">
      <pane ySplit="3" topLeftCell="A34" activePane="bottomLeft" state="frozen"/>
      <selection/>
      <selection pane="bottomLeft" activeCell="F42" sqref="F42"/>
    </sheetView>
  </sheetViews>
  <sheetFormatPr defaultColWidth="9" defaultRowHeight="15.75" customHeight="1" outlineLevelCol="7"/>
  <cols>
    <col min="1" max="1" width="5.63333333333333" style="55" customWidth="1"/>
    <col min="2" max="2" width="40.6333333333333" style="55" customWidth="1"/>
    <col min="3" max="3" width="15.375" style="55" customWidth="1"/>
    <col min="4" max="4" width="15.6333333333333" style="55" customWidth="1"/>
    <col min="5" max="5" width="17.625" style="55" customWidth="1"/>
    <col min="6" max="6" width="15.6333333333333" style="56" customWidth="1"/>
    <col min="8" max="8" width="9" style="48"/>
    <col min="9" max="9" width="4.75" customWidth="1"/>
  </cols>
  <sheetData>
    <row r="1" customHeight="1" spans="1:6">
      <c r="A1" s="57" t="s">
        <v>599</v>
      </c>
      <c r="B1" s="57"/>
      <c r="C1" s="68"/>
      <c r="D1" s="68"/>
      <c r="E1" s="68"/>
      <c r="F1" s="69"/>
    </row>
    <row r="2" ht="40" customHeight="1" spans="1:6">
      <c r="A2" s="70" t="s">
        <v>600</v>
      </c>
      <c r="B2" s="70" t="s">
        <v>601</v>
      </c>
      <c r="C2" s="70" t="s">
        <v>601</v>
      </c>
      <c r="D2" s="70" t="s">
        <v>601</v>
      </c>
      <c r="E2" s="70" t="s">
        <v>601</v>
      </c>
      <c r="F2" s="71" t="s">
        <v>601</v>
      </c>
    </row>
    <row r="3" ht="35" customHeight="1" spans="1:6">
      <c r="A3" s="72" t="s">
        <v>1</v>
      </c>
      <c r="B3" s="72" t="s">
        <v>2</v>
      </c>
      <c r="C3" s="72" t="s">
        <v>602</v>
      </c>
      <c r="D3" s="72" t="s">
        <v>603</v>
      </c>
      <c r="E3" s="72" t="s">
        <v>321</v>
      </c>
      <c r="F3" s="73" t="s">
        <v>604</v>
      </c>
    </row>
    <row r="4" s="67" customFormat="1" ht="35" customHeight="1" spans="1:8">
      <c r="A4" s="62" t="s">
        <v>605</v>
      </c>
      <c r="B4" s="74"/>
      <c r="C4" s="74"/>
      <c r="D4" s="74"/>
      <c r="E4" s="74"/>
      <c r="F4" s="75"/>
      <c r="H4" s="76"/>
    </row>
    <row r="5" s="67" customFormat="1" ht="35" customHeight="1" spans="1:8">
      <c r="A5" s="62" t="s">
        <v>606</v>
      </c>
      <c r="B5" s="74"/>
      <c r="C5" s="74"/>
      <c r="D5" s="74"/>
      <c r="E5" s="74"/>
      <c r="F5" s="75"/>
      <c r="H5" s="76"/>
    </row>
    <row r="6" s="67" customFormat="1" ht="35" customHeight="1" spans="1:8">
      <c r="A6" s="62" t="s">
        <v>607</v>
      </c>
      <c r="B6" s="74"/>
      <c r="C6" s="74"/>
      <c r="D6" s="74"/>
      <c r="E6" s="74"/>
      <c r="F6" s="75"/>
      <c r="H6" s="76"/>
    </row>
    <row r="7" ht="35" customHeight="1" spans="1:8">
      <c r="A7" s="26">
        <v>1</v>
      </c>
      <c r="B7" s="26" t="s">
        <v>127</v>
      </c>
      <c r="C7" s="26" t="s">
        <v>608</v>
      </c>
      <c r="D7" s="26" t="s">
        <v>609</v>
      </c>
      <c r="E7" s="65" t="s">
        <v>610</v>
      </c>
      <c r="F7" s="66">
        <v>45658</v>
      </c>
      <c r="H7" s="48" t="s">
        <v>611</v>
      </c>
    </row>
    <row r="8" ht="35" customHeight="1" spans="1:8">
      <c r="A8" s="26">
        <v>2</v>
      </c>
      <c r="B8" s="26" t="s">
        <v>29</v>
      </c>
      <c r="C8" s="26" t="s">
        <v>608</v>
      </c>
      <c r="D8" s="26" t="s">
        <v>609</v>
      </c>
      <c r="E8" s="65" t="s">
        <v>610</v>
      </c>
      <c r="F8" s="66">
        <v>45666</v>
      </c>
      <c r="H8" s="49">
        <v>45666</v>
      </c>
    </row>
    <row r="9" ht="35" customHeight="1" spans="1:8">
      <c r="A9" s="26">
        <v>3</v>
      </c>
      <c r="B9" s="26" t="s">
        <v>95</v>
      </c>
      <c r="C9" s="26" t="s">
        <v>608</v>
      </c>
      <c r="D9" s="26" t="s">
        <v>609</v>
      </c>
      <c r="E9" s="65" t="s">
        <v>610</v>
      </c>
      <c r="F9" s="66">
        <v>45677</v>
      </c>
      <c r="H9" s="49">
        <v>45677</v>
      </c>
    </row>
    <row r="10" s="67" customFormat="1" ht="48" customHeight="1" spans="1:8">
      <c r="A10" s="26">
        <v>4</v>
      </c>
      <c r="B10" s="26" t="s">
        <v>278</v>
      </c>
      <c r="C10" s="26" t="s">
        <v>612</v>
      </c>
      <c r="D10" s="26" t="s">
        <v>613</v>
      </c>
      <c r="E10" s="26" t="s">
        <v>614</v>
      </c>
      <c r="F10" s="66">
        <v>45688</v>
      </c>
      <c r="H10" s="48" t="s">
        <v>611</v>
      </c>
    </row>
    <row r="11" ht="35" customHeight="1" spans="1:6">
      <c r="A11" s="62" t="s">
        <v>615</v>
      </c>
      <c r="B11" s="74"/>
      <c r="C11" s="74"/>
      <c r="D11" s="74"/>
      <c r="E11" s="74"/>
      <c r="F11" s="75"/>
    </row>
    <row r="12" s="67" customFormat="1" ht="50" customHeight="1" spans="1:8">
      <c r="A12" s="26">
        <v>5</v>
      </c>
      <c r="B12" s="26" t="s">
        <v>274</v>
      </c>
      <c r="C12" s="26" t="s">
        <v>616</v>
      </c>
      <c r="D12" s="26" t="s">
        <v>613</v>
      </c>
      <c r="E12" s="26" t="s">
        <v>614</v>
      </c>
      <c r="F12" s="66">
        <v>45716</v>
      </c>
      <c r="H12" s="77" t="s">
        <v>611</v>
      </c>
    </row>
    <row r="13" ht="35" customHeight="1" spans="1:8">
      <c r="A13" s="26">
        <v>6</v>
      </c>
      <c r="B13" s="26" t="s">
        <v>194</v>
      </c>
      <c r="C13" s="26" t="s">
        <v>608</v>
      </c>
      <c r="D13" s="26" t="s">
        <v>613</v>
      </c>
      <c r="E13" s="26" t="s">
        <v>617</v>
      </c>
      <c r="F13" s="66">
        <v>45716</v>
      </c>
      <c r="H13" s="77" t="s">
        <v>611</v>
      </c>
    </row>
    <row r="14" ht="35" customHeight="1" spans="1:6">
      <c r="A14" s="62" t="s">
        <v>618</v>
      </c>
      <c r="B14" s="74"/>
      <c r="C14" s="74"/>
      <c r="D14" s="74"/>
      <c r="E14" s="74"/>
      <c r="F14" s="75"/>
    </row>
    <row r="15" ht="35" customHeight="1" spans="1:8">
      <c r="A15" s="26">
        <v>7</v>
      </c>
      <c r="B15" s="26" t="s">
        <v>103</v>
      </c>
      <c r="C15" s="26" t="s">
        <v>608</v>
      </c>
      <c r="D15" s="26" t="s">
        <v>609</v>
      </c>
      <c r="E15" s="65" t="s">
        <v>610</v>
      </c>
      <c r="F15" s="66">
        <v>45747</v>
      </c>
      <c r="H15" s="50">
        <v>45696</v>
      </c>
    </row>
    <row r="16" s="55" customFormat="1" ht="35" customHeight="1" spans="1:8">
      <c r="A16" s="62" t="s">
        <v>619</v>
      </c>
      <c r="B16" s="74"/>
      <c r="C16" s="74"/>
      <c r="D16" s="74"/>
      <c r="E16" s="74"/>
      <c r="F16" s="75"/>
      <c r="H16" s="78"/>
    </row>
    <row r="17" s="55" customFormat="1" ht="35" customHeight="1" spans="1:8">
      <c r="A17" s="62" t="s">
        <v>620</v>
      </c>
      <c r="B17" s="74"/>
      <c r="C17" s="74"/>
      <c r="D17" s="74"/>
      <c r="E17" s="74"/>
      <c r="F17" s="75"/>
      <c r="H17" s="78"/>
    </row>
    <row r="18" ht="35" customHeight="1" spans="1:8">
      <c r="A18" s="26">
        <v>8</v>
      </c>
      <c r="B18" s="26" t="s">
        <v>145</v>
      </c>
      <c r="C18" s="26" t="s">
        <v>608</v>
      </c>
      <c r="D18" s="26" t="s">
        <v>609</v>
      </c>
      <c r="E18" s="65" t="s">
        <v>610</v>
      </c>
      <c r="F18" s="66">
        <v>45777</v>
      </c>
      <c r="H18" s="52" t="s">
        <v>621</v>
      </c>
    </row>
    <row r="19" ht="35" customHeight="1" spans="1:6">
      <c r="A19" s="62" t="s">
        <v>622</v>
      </c>
      <c r="B19" s="74"/>
      <c r="C19" s="74"/>
      <c r="D19" s="74"/>
      <c r="E19" s="74"/>
      <c r="F19" s="75"/>
    </row>
    <row r="20" ht="35" customHeight="1" spans="1:8">
      <c r="A20" s="26">
        <v>9</v>
      </c>
      <c r="B20" s="26" t="s">
        <v>25</v>
      </c>
      <c r="C20" s="26" t="s">
        <v>608</v>
      </c>
      <c r="D20" s="26" t="s">
        <v>609</v>
      </c>
      <c r="E20" s="65" t="s">
        <v>610</v>
      </c>
      <c r="F20" s="66">
        <v>45838</v>
      </c>
      <c r="H20" s="50">
        <v>45800</v>
      </c>
    </row>
    <row r="21" ht="35" customHeight="1" spans="1:8">
      <c r="A21" s="26">
        <v>10</v>
      </c>
      <c r="B21" s="26" t="s">
        <v>158</v>
      </c>
      <c r="C21" s="26" t="s">
        <v>608</v>
      </c>
      <c r="D21" s="26" t="s">
        <v>609</v>
      </c>
      <c r="E21" s="65" t="s">
        <v>610</v>
      </c>
      <c r="F21" s="66">
        <v>45838</v>
      </c>
      <c r="H21" s="48" t="s">
        <v>623</v>
      </c>
    </row>
    <row r="22" ht="35" customHeight="1" spans="1:6">
      <c r="A22" s="62" t="s">
        <v>624</v>
      </c>
      <c r="B22" s="74"/>
      <c r="C22" s="74"/>
      <c r="D22" s="74"/>
      <c r="E22" s="74"/>
      <c r="F22" s="75"/>
    </row>
    <row r="23" ht="35" customHeight="1" spans="1:6">
      <c r="A23" s="62" t="s">
        <v>625</v>
      </c>
      <c r="B23" s="74"/>
      <c r="C23" s="74"/>
      <c r="D23" s="74"/>
      <c r="E23" s="74"/>
      <c r="F23" s="75"/>
    </row>
    <row r="24" ht="35" customHeight="1" spans="1:6">
      <c r="A24" s="26">
        <v>11</v>
      </c>
      <c r="B24" s="26" t="s">
        <v>265</v>
      </c>
      <c r="C24" s="26" t="s">
        <v>608</v>
      </c>
      <c r="D24" s="26" t="s">
        <v>609</v>
      </c>
      <c r="E24" s="26" t="s">
        <v>626</v>
      </c>
      <c r="F24" s="66">
        <v>45869</v>
      </c>
    </row>
    <row r="25" ht="35" customHeight="1" spans="1:8">
      <c r="A25" s="26">
        <v>12</v>
      </c>
      <c r="B25" s="26" t="s">
        <v>257</v>
      </c>
      <c r="C25" s="26" t="s">
        <v>608</v>
      </c>
      <c r="D25" s="26" t="s">
        <v>627</v>
      </c>
      <c r="E25" s="79" t="s">
        <v>626</v>
      </c>
      <c r="F25" s="66">
        <v>45869</v>
      </c>
      <c r="H25" s="49">
        <v>45853</v>
      </c>
    </row>
    <row r="26" ht="35" customHeight="1" spans="1:6">
      <c r="A26" s="62" t="s">
        <v>628</v>
      </c>
      <c r="B26" s="74"/>
      <c r="C26" s="74"/>
      <c r="D26" s="74"/>
      <c r="E26" s="74"/>
      <c r="F26" s="75"/>
    </row>
    <row r="27" ht="35" customHeight="1" spans="1:8">
      <c r="A27" s="26">
        <v>13</v>
      </c>
      <c r="B27" s="26" t="s">
        <v>111</v>
      </c>
      <c r="C27" s="26" t="s">
        <v>608</v>
      </c>
      <c r="D27" s="26" t="s">
        <v>609</v>
      </c>
      <c r="E27" s="65" t="s">
        <v>610</v>
      </c>
      <c r="F27" s="66">
        <v>45899</v>
      </c>
      <c r="H27" s="50">
        <v>45772</v>
      </c>
    </row>
    <row r="28" ht="35" customHeight="1" spans="1:8">
      <c r="A28" s="26">
        <v>14</v>
      </c>
      <c r="B28" s="26" t="s">
        <v>272</v>
      </c>
      <c r="C28" s="26" t="s">
        <v>608</v>
      </c>
      <c r="D28" s="26" t="s">
        <v>627</v>
      </c>
      <c r="E28" s="26" t="s">
        <v>626</v>
      </c>
      <c r="F28" s="66">
        <v>45899</v>
      </c>
      <c r="H28" s="50"/>
    </row>
    <row r="29" ht="35" customHeight="1" spans="1:6">
      <c r="A29" s="62" t="s">
        <v>629</v>
      </c>
      <c r="B29" s="74"/>
      <c r="C29" s="74"/>
      <c r="D29" s="74"/>
      <c r="E29" s="74"/>
      <c r="F29" s="75"/>
    </row>
    <row r="30" ht="35" customHeight="1" spans="1:8">
      <c r="A30" s="26">
        <v>15</v>
      </c>
      <c r="B30" s="79" t="s">
        <v>255</v>
      </c>
      <c r="C30" s="79" t="s">
        <v>608</v>
      </c>
      <c r="D30" s="26" t="s">
        <v>627</v>
      </c>
      <c r="E30" s="26" t="s">
        <v>626</v>
      </c>
      <c r="F30" s="66">
        <v>45930</v>
      </c>
      <c r="H30" s="50" t="s">
        <v>630</v>
      </c>
    </row>
    <row r="31" ht="35" customHeight="1" spans="1:6">
      <c r="A31" s="62" t="s">
        <v>631</v>
      </c>
      <c r="B31" s="74"/>
      <c r="C31" s="74"/>
      <c r="D31" s="74"/>
      <c r="E31" s="74"/>
      <c r="F31" s="75"/>
    </row>
    <row r="32" ht="35" customHeight="1" spans="1:6">
      <c r="A32" s="62" t="s">
        <v>632</v>
      </c>
      <c r="B32" s="74"/>
      <c r="C32" s="74"/>
      <c r="D32" s="74"/>
      <c r="E32" s="74"/>
      <c r="F32" s="75"/>
    </row>
    <row r="33" ht="35" customHeight="1" spans="1:6">
      <c r="A33" s="26">
        <v>16</v>
      </c>
      <c r="B33" s="26" t="s">
        <v>161</v>
      </c>
      <c r="C33" s="26" t="s">
        <v>608</v>
      </c>
      <c r="D33" s="26" t="s">
        <v>613</v>
      </c>
      <c r="E33" s="65" t="s">
        <v>610</v>
      </c>
      <c r="F33" s="66">
        <v>45991</v>
      </c>
    </row>
    <row r="34" ht="35" customHeight="1" spans="1:6">
      <c r="A34" s="62" t="s">
        <v>633</v>
      </c>
      <c r="B34" s="74"/>
      <c r="C34" s="74"/>
      <c r="D34" s="74"/>
      <c r="E34" s="74"/>
      <c r="F34" s="75"/>
    </row>
    <row r="35" ht="35" customHeight="1" spans="1:6">
      <c r="A35" s="26">
        <v>17</v>
      </c>
      <c r="B35" s="26" t="s">
        <v>151</v>
      </c>
      <c r="C35" s="26" t="s">
        <v>608</v>
      </c>
      <c r="D35" s="26" t="s">
        <v>609</v>
      </c>
      <c r="E35" s="65" t="s">
        <v>610</v>
      </c>
      <c r="F35" s="66">
        <v>46022</v>
      </c>
    </row>
    <row r="36" ht="35" customHeight="1" spans="1:6">
      <c r="A36" s="26">
        <v>18</v>
      </c>
      <c r="B36" s="79" t="s">
        <v>260</v>
      </c>
      <c r="C36" s="79" t="s">
        <v>608</v>
      </c>
      <c r="D36" s="26" t="s">
        <v>613</v>
      </c>
      <c r="E36" s="79" t="s">
        <v>626</v>
      </c>
      <c r="F36" s="66">
        <v>46022</v>
      </c>
    </row>
    <row r="37" ht="35" customHeight="1" spans="1:6">
      <c r="A37" s="26">
        <v>19</v>
      </c>
      <c r="B37" s="79" t="s">
        <v>167</v>
      </c>
      <c r="C37" s="79" t="s">
        <v>608</v>
      </c>
      <c r="D37" s="26" t="s">
        <v>627</v>
      </c>
      <c r="E37" s="65" t="s">
        <v>610</v>
      </c>
      <c r="F37" s="66">
        <v>46022</v>
      </c>
    </row>
    <row r="38" ht="35" customHeight="1" spans="1:8">
      <c r="A38" s="26">
        <v>20</v>
      </c>
      <c r="B38" s="26" t="s">
        <v>107</v>
      </c>
      <c r="C38" s="26" t="s">
        <v>608</v>
      </c>
      <c r="D38" s="26" t="s">
        <v>609</v>
      </c>
      <c r="E38" s="65" t="s">
        <v>610</v>
      </c>
      <c r="F38" s="66">
        <v>46022</v>
      </c>
      <c r="H38" s="50">
        <v>45835</v>
      </c>
    </row>
    <row r="40" customHeight="1" spans="1:8">
      <c r="A40" s="55" t="s">
        <v>634</v>
      </c>
      <c r="B40" s="35" t="s">
        <v>597</v>
      </c>
      <c r="H40" s="50">
        <v>45860</v>
      </c>
    </row>
  </sheetData>
  <autoFilter ref="A1:F38">
    <extLst/>
  </autoFilter>
  <mergeCells count="17">
    <mergeCell ref="A1:B1"/>
    <mergeCell ref="A2:F2"/>
    <mergeCell ref="A4:F4"/>
    <mergeCell ref="A5:F5"/>
    <mergeCell ref="A6:F6"/>
    <mergeCell ref="A11:F11"/>
    <mergeCell ref="A14:F14"/>
    <mergeCell ref="A16:F16"/>
    <mergeCell ref="A17:F17"/>
    <mergeCell ref="A19:F19"/>
    <mergeCell ref="A22:F22"/>
    <mergeCell ref="A23:F23"/>
    <mergeCell ref="A26:F26"/>
    <mergeCell ref="A29:F29"/>
    <mergeCell ref="A31:F31"/>
    <mergeCell ref="A32:F32"/>
    <mergeCell ref="A34:F34"/>
  </mergeCells>
  <printOptions horizontalCentered="1"/>
  <pageMargins left="0.306944444444444" right="0.306944444444444" top="0.393055555555556" bottom="0.393055555555556" header="0" footer="0"/>
  <pageSetup paperSize="9" scale="77" fitToHeight="0" orientation="portrait" useFirstPageNumber="1" horizontalDpi="600"/>
  <headerFooter>
    <oddFooter>&amp;C&amp;14-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Normal="100" zoomScaleSheetLayoutView="100" workbookViewId="0">
      <pane ySplit="3" topLeftCell="A19" activePane="bottomLeft" state="frozen"/>
      <selection/>
      <selection pane="bottomLeft" activeCell="J8" sqref="J8"/>
    </sheetView>
  </sheetViews>
  <sheetFormatPr defaultColWidth="9" defaultRowHeight="15.75" customHeight="1" outlineLevelCol="7"/>
  <cols>
    <col min="1" max="1" width="5.625" style="55" customWidth="1"/>
    <col min="2" max="2" width="40.625" style="55" customWidth="1"/>
    <col min="3" max="3" width="16" style="55" customWidth="1"/>
    <col min="4" max="4" width="15.625" style="55" customWidth="1"/>
    <col min="5" max="5" width="17.875" style="55" customWidth="1"/>
    <col min="6" max="6" width="15.625" style="56" customWidth="1"/>
  </cols>
  <sheetData>
    <row r="1" customHeight="1" spans="1:2">
      <c r="A1" s="57" t="s">
        <v>635</v>
      </c>
      <c r="B1" s="57"/>
    </row>
    <row r="2" ht="40" customHeight="1" spans="1:6">
      <c r="A2" s="58" t="s">
        <v>636</v>
      </c>
      <c r="B2" s="58" t="s">
        <v>601</v>
      </c>
      <c r="C2" s="58" t="s">
        <v>601</v>
      </c>
      <c r="D2" s="58" t="s">
        <v>601</v>
      </c>
      <c r="E2" s="58" t="s">
        <v>601</v>
      </c>
      <c r="F2" s="59" t="s">
        <v>601</v>
      </c>
    </row>
    <row r="3" ht="35" customHeight="1" spans="1:6">
      <c r="A3" s="60" t="s">
        <v>1</v>
      </c>
      <c r="B3" s="60" t="s">
        <v>2</v>
      </c>
      <c r="C3" s="60" t="s">
        <v>602</v>
      </c>
      <c r="D3" s="60" t="s">
        <v>603</v>
      </c>
      <c r="E3" s="60" t="s">
        <v>321</v>
      </c>
      <c r="F3" s="61" t="s">
        <v>637</v>
      </c>
    </row>
    <row r="4" ht="35" customHeight="1" spans="1:6">
      <c r="A4" s="62" t="s">
        <v>638</v>
      </c>
      <c r="B4" s="63"/>
      <c r="C4" s="63"/>
      <c r="D4" s="63"/>
      <c r="E4" s="63"/>
      <c r="F4" s="64"/>
    </row>
    <row r="5" ht="35" customHeight="1" spans="1:6">
      <c r="A5" s="62" t="s">
        <v>639</v>
      </c>
      <c r="B5" s="63"/>
      <c r="C5" s="63"/>
      <c r="D5" s="63"/>
      <c r="E5" s="63"/>
      <c r="F5" s="64"/>
    </row>
    <row r="6" ht="35" customHeight="1" spans="1:6">
      <c r="A6" s="62" t="s">
        <v>640</v>
      </c>
      <c r="B6" s="63"/>
      <c r="C6" s="63"/>
      <c r="D6" s="63"/>
      <c r="E6" s="63"/>
      <c r="F6" s="64"/>
    </row>
    <row r="7" ht="35" customHeight="1" spans="1:8">
      <c r="A7" s="26">
        <v>1</v>
      </c>
      <c r="B7" s="26" t="s">
        <v>41</v>
      </c>
      <c r="C7" s="26" t="s">
        <v>608</v>
      </c>
      <c r="D7" s="26" t="s">
        <v>627</v>
      </c>
      <c r="E7" s="65" t="s">
        <v>610</v>
      </c>
      <c r="F7" s="66">
        <v>45808</v>
      </c>
      <c r="H7" s="38" t="s">
        <v>641</v>
      </c>
    </row>
    <row r="8" ht="35" customHeight="1" spans="1:6">
      <c r="A8" s="62" t="s">
        <v>642</v>
      </c>
      <c r="B8" s="63"/>
      <c r="C8" s="63"/>
      <c r="D8" s="63"/>
      <c r="E8" s="63"/>
      <c r="F8" s="64"/>
    </row>
    <row r="9" ht="35" customHeight="1" spans="1:8">
      <c r="A9" s="26">
        <v>2</v>
      </c>
      <c r="B9" s="26" t="s">
        <v>198</v>
      </c>
      <c r="C9" s="26" t="s">
        <v>608</v>
      </c>
      <c r="D9" s="26" t="s">
        <v>609</v>
      </c>
      <c r="E9" s="26" t="s">
        <v>643</v>
      </c>
      <c r="F9" s="66">
        <v>45838</v>
      </c>
      <c r="H9" s="38" t="s">
        <v>644</v>
      </c>
    </row>
    <row r="10" ht="35" customHeight="1" spans="1:6">
      <c r="A10" s="62" t="s">
        <v>645</v>
      </c>
      <c r="B10" s="63"/>
      <c r="C10" s="63"/>
      <c r="D10" s="63"/>
      <c r="E10" s="63"/>
      <c r="F10" s="64"/>
    </row>
    <row r="11" ht="35" customHeight="1" spans="1:6">
      <c r="A11" s="62" t="s">
        <v>646</v>
      </c>
      <c r="B11" s="63"/>
      <c r="C11" s="63"/>
      <c r="D11" s="63"/>
      <c r="E11" s="63"/>
      <c r="F11" s="64"/>
    </row>
    <row r="12" ht="35" customHeight="1" spans="1:8">
      <c r="A12" s="26">
        <v>3</v>
      </c>
      <c r="B12" s="26" t="s">
        <v>81</v>
      </c>
      <c r="C12" s="26" t="s">
        <v>608</v>
      </c>
      <c r="D12" s="26" t="s">
        <v>613</v>
      </c>
      <c r="E12" s="65" t="s">
        <v>610</v>
      </c>
      <c r="F12" s="66">
        <v>45899</v>
      </c>
      <c r="H12" s="37" t="s">
        <v>647</v>
      </c>
    </row>
    <row r="13" ht="35" customHeight="1" spans="1:6">
      <c r="A13" s="62" t="s">
        <v>648</v>
      </c>
      <c r="B13" s="63"/>
      <c r="C13" s="63"/>
      <c r="D13" s="63"/>
      <c r="E13" s="63"/>
      <c r="F13" s="64"/>
    </row>
    <row r="14" ht="35" customHeight="1" spans="1:8">
      <c r="A14" s="26">
        <v>4</v>
      </c>
      <c r="B14" s="26" t="s">
        <v>56</v>
      </c>
      <c r="C14" s="26" t="s">
        <v>608</v>
      </c>
      <c r="D14" s="26" t="s">
        <v>627</v>
      </c>
      <c r="E14" s="65" t="s">
        <v>610</v>
      </c>
      <c r="F14" s="66">
        <v>45930</v>
      </c>
      <c r="H14" s="38" t="s">
        <v>649</v>
      </c>
    </row>
    <row r="15" ht="35" customHeight="1" spans="1:8">
      <c r="A15" s="26">
        <v>5</v>
      </c>
      <c r="B15" s="26" t="s">
        <v>238</v>
      </c>
      <c r="C15" s="26" t="s">
        <v>608</v>
      </c>
      <c r="D15" s="26" t="s">
        <v>627</v>
      </c>
      <c r="E15" s="26" t="s">
        <v>626</v>
      </c>
      <c r="F15" s="66">
        <v>45930</v>
      </c>
      <c r="H15" s="38" t="s">
        <v>650</v>
      </c>
    </row>
    <row r="16" ht="35" customHeight="1" spans="1:6">
      <c r="A16" s="62" t="s">
        <v>651</v>
      </c>
      <c r="B16" s="63"/>
      <c r="C16" s="63"/>
      <c r="D16" s="63"/>
      <c r="E16" s="63"/>
      <c r="F16" s="64"/>
    </row>
    <row r="17" ht="35" customHeight="1" spans="1:6">
      <c r="A17" s="62" t="s">
        <v>652</v>
      </c>
      <c r="B17" s="63"/>
      <c r="C17" s="63"/>
      <c r="D17" s="63"/>
      <c r="E17" s="63"/>
      <c r="F17" s="64"/>
    </row>
    <row r="18" ht="35" customHeight="1" spans="1:6">
      <c r="A18" s="26">
        <v>6</v>
      </c>
      <c r="B18" s="26" t="s">
        <v>190</v>
      </c>
      <c r="C18" s="26" t="s">
        <v>608</v>
      </c>
      <c r="D18" s="26" t="s">
        <v>613</v>
      </c>
      <c r="E18" s="26" t="s">
        <v>617</v>
      </c>
      <c r="F18" s="66">
        <v>45961</v>
      </c>
    </row>
    <row r="19" ht="35" customHeight="1" spans="1:6">
      <c r="A19" s="26">
        <v>7</v>
      </c>
      <c r="B19" s="26" t="s">
        <v>134</v>
      </c>
      <c r="C19" s="26" t="s">
        <v>608</v>
      </c>
      <c r="D19" s="26" t="s">
        <v>609</v>
      </c>
      <c r="E19" s="65" t="s">
        <v>610</v>
      </c>
      <c r="F19" s="66">
        <v>45961</v>
      </c>
    </row>
    <row r="20" ht="35" customHeight="1" spans="1:6">
      <c r="A20" s="62" t="s">
        <v>653</v>
      </c>
      <c r="B20" s="63"/>
      <c r="C20" s="63"/>
      <c r="D20" s="63"/>
      <c r="E20" s="63"/>
      <c r="F20" s="64"/>
    </row>
    <row r="21" ht="35" customHeight="1" spans="1:8">
      <c r="A21" s="26">
        <v>8</v>
      </c>
      <c r="B21" s="26" t="s">
        <v>149</v>
      </c>
      <c r="C21" s="26" t="s">
        <v>608</v>
      </c>
      <c r="D21" s="26" t="s">
        <v>609</v>
      </c>
      <c r="E21" s="65" t="s">
        <v>610</v>
      </c>
      <c r="F21" s="66">
        <v>46019</v>
      </c>
      <c r="H21" s="38" t="s">
        <v>654</v>
      </c>
    </row>
    <row r="22" ht="35" customHeight="1" spans="1:6">
      <c r="A22" s="26">
        <v>9</v>
      </c>
      <c r="B22" s="26" t="s">
        <v>52</v>
      </c>
      <c r="C22" s="26" t="s">
        <v>608</v>
      </c>
      <c r="D22" s="26" t="s">
        <v>627</v>
      </c>
      <c r="E22" s="65" t="s">
        <v>610</v>
      </c>
      <c r="F22" s="66">
        <v>46022</v>
      </c>
    </row>
    <row r="23" ht="35" customHeight="1" spans="1:6">
      <c r="A23" s="26">
        <v>10</v>
      </c>
      <c r="B23" s="26" t="s">
        <v>33</v>
      </c>
      <c r="C23" s="26" t="s">
        <v>608</v>
      </c>
      <c r="D23" s="26" t="s">
        <v>627</v>
      </c>
      <c r="E23" s="65" t="s">
        <v>610</v>
      </c>
      <c r="F23" s="66">
        <v>46022</v>
      </c>
    </row>
    <row r="24" ht="35" customHeight="1" spans="1:6">
      <c r="A24" s="26">
        <v>11</v>
      </c>
      <c r="B24" s="26" t="s">
        <v>194</v>
      </c>
      <c r="C24" s="26" t="s">
        <v>608</v>
      </c>
      <c r="D24" s="26" t="s">
        <v>613</v>
      </c>
      <c r="E24" s="26" t="s">
        <v>617</v>
      </c>
      <c r="F24" s="66">
        <v>46022</v>
      </c>
    </row>
    <row r="25" ht="35" customHeight="1" spans="1:6">
      <c r="A25" s="26">
        <v>12</v>
      </c>
      <c r="B25" s="26" t="s">
        <v>65</v>
      </c>
      <c r="C25" s="26" t="s">
        <v>608</v>
      </c>
      <c r="D25" s="26" t="s">
        <v>627</v>
      </c>
      <c r="E25" s="65" t="s">
        <v>610</v>
      </c>
      <c r="F25" s="66">
        <v>46022</v>
      </c>
    </row>
    <row r="26" ht="35" customHeight="1" spans="1:6">
      <c r="A26" s="26">
        <v>13</v>
      </c>
      <c r="B26" s="26" t="s">
        <v>58</v>
      </c>
      <c r="C26" s="26" t="s">
        <v>608</v>
      </c>
      <c r="D26" s="26" t="s">
        <v>627</v>
      </c>
      <c r="E26" s="65" t="s">
        <v>610</v>
      </c>
      <c r="F26" s="66">
        <v>46022</v>
      </c>
    </row>
    <row r="27" ht="35" customHeight="1" spans="1:6">
      <c r="A27" s="26">
        <v>14</v>
      </c>
      <c r="B27" s="26" t="s">
        <v>62</v>
      </c>
      <c r="C27" s="26" t="s">
        <v>608</v>
      </c>
      <c r="D27" s="26" t="s">
        <v>627</v>
      </c>
      <c r="E27" s="65" t="s">
        <v>610</v>
      </c>
      <c r="F27" s="66">
        <v>46022</v>
      </c>
    </row>
    <row r="28" ht="35" customHeight="1" spans="1:6">
      <c r="A28" s="26">
        <v>15</v>
      </c>
      <c r="B28" s="26" t="s">
        <v>213</v>
      </c>
      <c r="C28" s="26" t="s">
        <v>608</v>
      </c>
      <c r="D28" s="26" t="s">
        <v>609</v>
      </c>
      <c r="E28" s="26" t="s">
        <v>655</v>
      </c>
      <c r="F28" s="66">
        <v>46022</v>
      </c>
    </row>
  </sheetData>
  <autoFilter ref="A1:F28">
    <extLst/>
  </autoFilter>
  <mergeCells count="12">
    <mergeCell ref="A1:B1"/>
    <mergeCell ref="A2:F2"/>
    <mergeCell ref="A4:F4"/>
    <mergeCell ref="A5:F5"/>
    <mergeCell ref="A6:F6"/>
    <mergeCell ref="A8:F8"/>
    <mergeCell ref="A10:F10"/>
    <mergeCell ref="A11:F11"/>
    <mergeCell ref="A13:F13"/>
    <mergeCell ref="A16:F16"/>
    <mergeCell ref="A17:F17"/>
    <mergeCell ref="A20:F20"/>
  </mergeCells>
  <printOptions horizontalCentered="1"/>
  <pageMargins left="0.306944444444444" right="0.306944444444444" top="0.393055555555556" bottom="0.393055555555556" header="0" footer="0"/>
  <pageSetup paperSize="9" scale="75" fitToHeight="0" orientation="portrait" useFirstPageNumber="1" horizontalDpi="600"/>
  <headerFooter>
    <oddFooter>&amp;C&amp;14-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view="pageBreakPreview" zoomScaleNormal="100" zoomScaleSheetLayoutView="100" topLeftCell="A10" workbookViewId="0">
      <selection activeCell="I50" sqref="I50"/>
    </sheetView>
  </sheetViews>
  <sheetFormatPr defaultColWidth="9" defaultRowHeight="14.25"/>
  <cols>
    <col min="1" max="1" width="5" style="40" customWidth="1"/>
    <col min="2" max="2" width="25.75" style="41" customWidth="1"/>
    <col min="3" max="3" width="10.625" style="41" customWidth="1"/>
    <col min="4" max="4" width="8.20833333333333" style="41" customWidth="1"/>
    <col min="5" max="5" width="9.375" style="41" customWidth="1"/>
    <col min="6" max="6" width="8.875" style="42" customWidth="1"/>
    <col min="7" max="7" width="24.5" style="5" customWidth="1"/>
    <col min="8" max="16384" width="9" style="40"/>
  </cols>
  <sheetData>
    <row r="1" ht="18.75" spans="1:1">
      <c r="A1" s="43" t="s">
        <v>506</v>
      </c>
    </row>
    <row r="2" s="1" customFormat="1" ht="30" customHeight="1" spans="1:7">
      <c r="A2" s="44" t="s">
        <v>656</v>
      </c>
      <c r="B2" s="44"/>
      <c r="C2" s="44"/>
      <c r="D2" s="44"/>
      <c r="E2" s="44"/>
      <c r="F2" s="44"/>
      <c r="G2" s="44"/>
    </row>
    <row r="3" s="1" customFormat="1" ht="22.5" spans="1:7">
      <c r="A3" s="45" t="s">
        <v>315</v>
      </c>
      <c r="B3" s="46"/>
      <c r="C3" s="46"/>
      <c r="D3" s="46"/>
      <c r="E3" s="46"/>
      <c r="F3" s="46"/>
      <c r="G3" s="45"/>
    </row>
    <row r="4" s="2" customFormat="1" ht="42" customHeight="1" spans="1:7">
      <c r="A4" s="11" t="s">
        <v>1</v>
      </c>
      <c r="B4" s="12" t="s">
        <v>2</v>
      </c>
      <c r="C4" s="13" t="s">
        <v>316</v>
      </c>
      <c r="D4" s="13" t="s">
        <v>657</v>
      </c>
      <c r="E4" s="13" t="s">
        <v>658</v>
      </c>
      <c r="F4" s="13" t="s">
        <v>321</v>
      </c>
      <c r="G4" s="13" t="s">
        <v>659</v>
      </c>
    </row>
    <row r="5" s="2" customFormat="1" ht="29" customHeight="1" spans="1:7">
      <c r="A5" s="14" t="s">
        <v>660</v>
      </c>
      <c r="B5" s="15"/>
      <c r="C5" s="16">
        <f>C8+C9+C10+C12+C13+C16+C18+C19+C22+C24+C26+C27+C28+C29+C30+C31+C34+C35+C37+C38+C39+C40+C41+C42+C43+C44</f>
        <v>3612088.66</v>
      </c>
      <c r="D5" s="16">
        <f>D8+D9+D10+D12+D13+D16+D18+D19+D22+D24+D26+D27+D28+D29+D30+D31+D34+D35+D37+D38+D39+D40+D41+D42+D43+D44</f>
        <v>676276</v>
      </c>
      <c r="E5" s="13"/>
      <c r="F5" s="13"/>
      <c r="G5" s="17"/>
    </row>
    <row r="6" s="3" customFormat="1" ht="27.95" customHeight="1" spans="1:7">
      <c r="A6" s="18" t="s">
        <v>661</v>
      </c>
      <c r="B6" s="13"/>
      <c r="C6" s="13"/>
      <c r="D6" s="13"/>
      <c r="E6" s="13"/>
      <c r="F6" s="13"/>
      <c r="G6" s="18"/>
    </row>
    <row r="7" s="3" customFormat="1" ht="27.95" customHeight="1" spans="1:7">
      <c r="A7" s="19" t="s">
        <v>662</v>
      </c>
      <c r="B7" s="20"/>
      <c r="C7" s="21"/>
      <c r="D7" s="21"/>
      <c r="E7" s="21"/>
      <c r="F7" s="20"/>
      <c r="G7" s="22"/>
    </row>
    <row r="8" s="3" customFormat="1" ht="36" customHeight="1" spans="1:9">
      <c r="A8" s="23">
        <v>1</v>
      </c>
      <c r="B8" s="23" t="s">
        <v>387</v>
      </c>
      <c r="C8" s="23">
        <v>6800</v>
      </c>
      <c r="D8" s="23">
        <v>3000</v>
      </c>
      <c r="E8" s="23" t="s">
        <v>663</v>
      </c>
      <c r="F8" s="23" t="s">
        <v>349</v>
      </c>
      <c r="G8" s="23" t="s">
        <v>664</v>
      </c>
      <c r="I8" s="48" t="s">
        <v>611</v>
      </c>
    </row>
    <row r="9" s="3" customFormat="1" ht="51" customHeight="1" spans="1:9">
      <c r="A9" s="23">
        <v>2</v>
      </c>
      <c r="B9" s="23" t="s">
        <v>665</v>
      </c>
      <c r="C9" s="23">
        <v>45000</v>
      </c>
      <c r="D9" s="23">
        <v>2000</v>
      </c>
      <c r="E9" s="23" t="s">
        <v>663</v>
      </c>
      <c r="F9" s="23" t="s">
        <v>338</v>
      </c>
      <c r="G9" s="24" t="s">
        <v>666</v>
      </c>
      <c r="I9" s="49">
        <v>45666</v>
      </c>
    </row>
    <row r="10" s="3" customFormat="1" ht="42" customHeight="1" spans="1:9">
      <c r="A10" s="23">
        <v>3</v>
      </c>
      <c r="B10" s="23" t="s">
        <v>396</v>
      </c>
      <c r="C10" s="23">
        <v>292972</v>
      </c>
      <c r="D10" s="23">
        <v>72000</v>
      </c>
      <c r="E10" s="23" t="s">
        <v>663</v>
      </c>
      <c r="F10" s="23" t="s">
        <v>370</v>
      </c>
      <c r="G10" s="24" t="s">
        <v>667</v>
      </c>
      <c r="I10" s="49">
        <v>45677</v>
      </c>
    </row>
    <row r="11" s="3" customFormat="1" ht="25" customHeight="1" spans="1:7">
      <c r="A11" s="18" t="s">
        <v>668</v>
      </c>
      <c r="B11" s="13"/>
      <c r="C11" s="13"/>
      <c r="D11" s="13"/>
      <c r="E11" s="13"/>
      <c r="F11" s="13"/>
      <c r="G11" s="18"/>
    </row>
    <row r="12" s="3" customFormat="1" ht="38" customHeight="1" spans="1:9">
      <c r="A12" s="23">
        <v>4</v>
      </c>
      <c r="B12" s="23" t="s">
        <v>402</v>
      </c>
      <c r="C12" s="23">
        <v>739006</v>
      </c>
      <c r="D12" s="23">
        <v>110000</v>
      </c>
      <c r="E12" s="23" t="s">
        <v>663</v>
      </c>
      <c r="F12" s="23" t="s">
        <v>373</v>
      </c>
      <c r="G12" s="23" t="s">
        <v>669</v>
      </c>
      <c r="I12" s="50">
        <v>45696</v>
      </c>
    </row>
    <row r="13" s="3" customFormat="1" ht="51" customHeight="1" spans="1:9">
      <c r="A13" s="23">
        <v>5</v>
      </c>
      <c r="B13" s="23" t="s">
        <v>431</v>
      </c>
      <c r="C13" s="27">
        <v>24569.52</v>
      </c>
      <c r="D13" s="23">
        <v>2000</v>
      </c>
      <c r="E13" s="23" t="s">
        <v>670</v>
      </c>
      <c r="F13" s="23" t="s">
        <v>353</v>
      </c>
      <c r="G13" s="23" t="s">
        <v>671</v>
      </c>
      <c r="I13" s="51" t="s">
        <v>672</v>
      </c>
    </row>
    <row r="14" s="3" customFormat="1" ht="27.95" customHeight="1" spans="1:7">
      <c r="A14" s="18" t="s">
        <v>619</v>
      </c>
      <c r="B14" s="13"/>
      <c r="C14" s="13"/>
      <c r="D14" s="13"/>
      <c r="E14" s="13"/>
      <c r="F14" s="13"/>
      <c r="G14" s="18"/>
    </row>
    <row r="15" s="3" customFormat="1" ht="27.95" customHeight="1" spans="1:7">
      <c r="A15" s="18" t="s">
        <v>620</v>
      </c>
      <c r="B15" s="13"/>
      <c r="C15" s="13"/>
      <c r="D15" s="13"/>
      <c r="E15" s="13"/>
      <c r="F15" s="13"/>
      <c r="G15" s="18"/>
    </row>
    <row r="16" s="4" customFormat="1" ht="51" customHeight="1" spans="1:9">
      <c r="A16" s="23">
        <v>6</v>
      </c>
      <c r="B16" s="23" t="s">
        <v>398</v>
      </c>
      <c r="C16" s="25">
        <v>20000</v>
      </c>
      <c r="D16" s="25">
        <v>11800</v>
      </c>
      <c r="E16" s="25" t="s">
        <v>663</v>
      </c>
      <c r="F16" s="23" t="s">
        <v>400</v>
      </c>
      <c r="G16" s="23" t="s">
        <v>673</v>
      </c>
      <c r="I16" s="52" t="s">
        <v>621</v>
      </c>
    </row>
    <row r="17" s="3" customFormat="1" ht="31" customHeight="1" spans="1:7">
      <c r="A17" s="18" t="s">
        <v>622</v>
      </c>
      <c r="B17" s="13"/>
      <c r="C17" s="13"/>
      <c r="D17" s="13"/>
      <c r="E17" s="13"/>
      <c r="F17" s="13"/>
      <c r="G17" s="18"/>
    </row>
    <row r="18" s="3" customFormat="1" ht="51" customHeight="1" spans="1:9">
      <c r="A18" s="23">
        <v>7</v>
      </c>
      <c r="B18" s="23" t="s">
        <v>674</v>
      </c>
      <c r="C18" s="27">
        <v>38000</v>
      </c>
      <c r="D18" s="27">
        <v>8500</v>
      </c>
      <c r="E18" s="25" t="s">
        <v>663</v>
      </c>
      <c r="F18" s="23" t="s">
        <v>334</v>
      </c>
      <c r="G18" s="23" t="s">
        <v>675</v>
      </c>
      <c r="I18" s="50">
        <v>45800</v>
      </c>
    </row>
    <row r="19" s="3" customFormat="1" ht="48" customHeight="1" spans="1:7">
      <c r="A19" s="23">
        <v>8</v>
      </c>
      <c r="B19" s="23" t="s">
        <v>332</v>
      </c>
      <c r="C19" s="27">
        <v>10000</v>
      </c>
      <c r="D19" s="27">
        <v>6000</v>
      </c>
      <c r="E19" s="25" t="s">
        <v>663</v>
      </c>
      <c r="F19" s="23" t="s">
        <v>334</v>
      </c>
      <c r="G19" s="23" t="s">
        <v>676</v>
      </c>
    </row>
    <row r="20" s="3" customFormat="1" ht="27.95" customHeight="1" spans="1:7">
      <c r="A20" s="18" t="s">
        <v>677</v>
      </c>
      <c r="B20" s="13"/>
      <c r="C20" s="13"/>
      <c r="D20" s="13"/>
      <c r="E20" s="13"/>
      <c r="F20" s="13"/>
      <c r="G20" s="18"/>
    </row>
    <row r="21" s="3" customFormat="1" ht="27.95" customHeight="1" spans="1:7">
      <c r="A21" s="18" t="s">
        <v>646</v>
      </c>
      <c r="B21" s="13"/>
      <c r="C21" s="13"/>
      <c r="D21" s="13"/>
      <c r="E21" s="13"/>
      <c r="F21" s="13"/>
      <c r="G21" s="18"/>
    </row>
    <row r="22" s="3" customFormat="1" ht="55" customHeight="1" spans="1:9">
      <c r="A22" s="23">
        <v>9</v>
      </c>
      <c r="B22" s="23" t="s">
        <v>391</v>
      </c>
      <c r="C22" s="23">
        <v>32000</v>
      </c>
      <c r="D22" s="27">
        <v>10000</v>
      </c>
      <c r="E22" s="25" t="s">
        <v>663</v>
      </c>
      <c r="F22" s="23" t="s">
        <v>370</v>
      </c>
      <c r="G22" s="23" t="s">
        <v>678</v>
      </c>
      <c r="I22" s="50">
        <v>45772</v>
      </c>
    </row>
    <row r="23" s="3" customFormat="1" ht="27.95" customHeight="1" spans="1:7">
      <c r="A23" s="18" t="s">
        <v>679</v>
      </c>
      <c r="B23" s="13"/>
      <c r="C23" s="13"/>
      <c r="D23" s="13"/>
      <c r="E23" s="13"/>
      <c r="F23" s="13"/>
      <c r="G23" s="18"/>
    </row>
    <row r="24" s="3" customFormat="1" ht="37" customHeight="1" spans="1:9">
      <c r="A24" s="23">
        <v>10</v>
      </c>
      <c r="B24" s="28" t="s">
        <v>404</v>
      </c>
      <c r="C24" s="23">
        <v>829517</v>
      </c>
      <c r="D24" s="23">
        <v>252000</v>
      </c>
      <c r="E24" s="25" t="s">
        <v>663</v>
      </c>
      <c r="F24" s="23" t="s">
        <v>377</v>
      </c>
      <c r="G24" s="23" t="s">
        <v>680</v>
      </c>
      <c r="I24" s="50">
        <v>45835</v>
      </c>
    </row>
    <row r="25" s="3" customFormat="1" ht="37" customHeight="1" spans="1:9">
      <c r="A25" s="23">
        <v>11</v>
      </c>
      <c r="B25" s="23" t="s">
        <v>172</v>
      </c>
      <c r="C25" s="23">
        <v>196974</v>
      </c>
      <c r="D25" s="23">
        <v>106000</v>
      </c>
      <c r="E25" s="25" t="s">
        <v>663</v>
      </c>
      <c r="F25" s="23" t="s">
        <v>400</v>
      </c>
      <c r="G25" s="23" t="s">
        <v>667</v>
      </c>
      <c r="I25" s="53">
        <v>45818</v>
      </c>
    </row>
    <row r="26" s="3" customFormat="1" ht="49" customHeight="1" spans="1:7">
      <c r="A26" s="23">
        <v>12</v>
      </c>
      <c r="B26" s="23" t="s">
        <v>441</v>
      </c>
      <c r="C26" s="23">
        <v>18745</v>
      </c>
      <c r="D26" s="23">
        <v>1500</v>
      </c>
      <c r="E26" s="25" t="s">
        <v>670</v>
      </c>
      <c r="F26" s="23" t="s">
        <v>353</v>
      </c>
      <c r="G26" s="23" t="s">
        <v>681</v>
      </c>
    </row>
    <row r="27" s="3" customFormat="1" ht="49" customHeight="1" spans="1:7">
      <c r="A27" s="23">
        <v>13</v>
      </c>
      <c r="B27" s="23" t="s">
        <v>444</v>
      </c>
      <c r="C27" s="23">
        <v>10899</v>
      </c>
      <c r="D27" s="23">
        <v>872</v>
      </c>
      <c r="E27" s="25" t="s">
        <v>670</v>
      </c>
      <c r="F27" s="23" t="s">
        <v>353</v>
      </c>
      <c r="G27" s="23" t="s">
        <v>681</v>
      </c>
    </row>
    <row r="28" s="3" customFormat="1" ht="49" customHeight="1" spans="1:7">
      <c r="A28" s="23">
        <v>14</v>
      </c>
      <c r="B28" s="23" t="s">
        <v>446</v>
      </c>
      <c r="C28" s="23">
        <v>11548</v>
      </c>
      <c r="D28" s="23">
        <v>924</v>
      </c>
      <c r="E28" s="25" t="s">
        <v>670</v>
      </c>
      <c r="F28" s="23" t="s">
        <v>353</v>
      </c>
      <c r="G28" s="23" t="s">
        <v>681</v>
      </c>
    </row>
    <row r="29" s="3" customFormat="1" ht="49" customHeight="1" spans="1:7">
      <c r="A29" s="23">
        <v>15</v>
      </c>
      <c r="B29" s="23" t="s">
        <v>447</v>
      </c>
      <c r="C29" s="23">
        <v>15578</v>
      </c>
      <c r="D29" s="23">
        <v>1246</v>
      </c>
      <c r="E29" s="25" t="s">
        <v>670</v>
      </c>
      <c r="F29" s="23" t="s">
        <v>353</v>
      </c>
      <c r="G29" s="23" t="s">
        <v>681</v>
      </c>
    </row>
    <row r="30" s="3" customFormat="1" ht="49" customHeight="1" spans="1:7">
      <c r="A30" s="23">
        <v>16</v>
      </c>
      <c r="B30" s="23" t="s">
        <v>449</v>
      </c>
      <c r="C30" s="23">
        <v>11829</v>
      </c>
      <c r="D30" s="23">
        <v>946</v>
      </c>
      <c r="E30" s="25" t="s">
        <v>670</v>
      </c>
      <c r="F30" s="23" t="s">
        <v>353</v>
      </c>
      <c r="G30" s="23" t="s">
        <v>681</v>
      </c>
    </row>
    <row r="31" s="3" customFormat="1" ht="49" customHeight="1" spans="1:7">
      <c r="A31" s="23">
        <v>17</v>
      </c>
      <c r="B31" s="23" t="s">
        <v>450</v>
      </c>
      <c r="C31" s="23">
        <v>15407</v>
      </c>
      <c r="D31" s="23">
        <v>1233</v>
      </c>
      <c r="E31" s="25" t="s">
        <v>670</v>
      </c>
      <c r="F31" s="23" t="s">
        <v>353</v>
      </c>
      <c r="G31" s="23" t="s">
        <v>681</v>
      </c>
    </row>
    <row r="32" s="3" customFormat="1" ht="36" customHeight="1" spans="1:7">
      <c r="A32" s="18" t="s">
        <v>682</v>
      </c>
      <c r="B32" s="13"/>
      <c r="C32" s="13"/>
      <c r="D32" s="13"/>
      <c r="E32" s="13"/>
      <c r="F32" s="13"/>
      <c r="G32" s="18"/>
    </row>
    <row r="33" s="3" customFormat="1" ht="27.95" customHeight="1" spans="1:7">
      <c r="A33" s="19" t="s">
        <v>683</v>
      </c>
      <c r="B33" s="20"/>
      <c r="C33" s="21"/>
      <c r="D33" s="21"/>
      <c r="E33" s="21"/>
      <c r="F33" s="21"/>
      <c r="G33" s="22"/>
    </row>
    <row r="34" s="3" customFormat="1" ht="51" customHeight="1" spans="1:7">
      <c r="A34" s="23">
        <v>18</v>
      </c>
      <c r="B34" s="23" t="s">
        <v>501</v>
      </c>
      <c r="C34" s="23">
        <v>484668</v>
      </c>
      <c r="D34" s="27">
        <v>100000</v>
      </c>
      <c r="E34" s="23" t="s">
        <v>684</v>
      </c>
      <c r="F34" s="23" t="s">
        <v>353</v>
      </c>
      <c r="G34" s="24" t="s">
        <v>685</v>
      </c>
    </row>
    <row r="35" s="3" customFormat="1" ht="51" customHeight="1" spans="1:7">
      <c r="A35" s="23">
        <v>19</v>
      </c>
      <c r="B35" s="23" t="s">
        <v>434</v>
      </c>
      <c r="C35" s="23">
        <v>22124</v>
      </c>
      <c r="D35" s="27">
        <v>3000</v>
      </c>
      <c r="E35" s="23" t="s">
        <v>670</v>
      </c>
      <c r="F35" s="23" t="s">
        <v>353</v>
      </c>
      <c r="G35" s="24" t="s">
        <v>686</v>
      </c>
    </row>
    <row r="36" s="3" customFormat="1" ht="37" customHeight="1" spans="1:7">
      <c r="A36" s="19" t="s">
        <v>687</v>
      </c>
      <c r="B36" s="20"/>
      <c r="C36" s="21"/>
      <c r="D36" s="21"/>
      <c r="E36" s="21"/>
      <c r="F36" s="21"/>
      <c r="G36" s="22"/>
    </row>
    <row r="37" s="3" customFormat="1" ht="52" customHeight="1" spans="1:7">
      <c r="A37" s="23">
        <v>20</v>
      </c>
      <c r="B37" s="23" t="s">
        <v>384</v>
      </c>
      <c r="C37" s="23">
        <v>58462</v>
      </c>
      <c r="D37" s="23">
        <v>2500</v>
      </c>
      <c r="E37" s="23" t="s">
        <v>663</v>
      </c>
      <c r="F37" s="23" t="s">
        <v>349</v>
      </c>
      <c r="G37" s="23" t="s">
        <v>688</v>
      </c>
    </row>
    <row r="38" s="39" customFormat="1" ht="42" customHeight="1" spans="1:7">
      <c r="A38" s="33">
        <v>21</v>
      </c>
      <c r="B38" s="31" t="s">
        <v>689</v>
      </c>
      <c r="C38" s="31">
        <v>649293</v>
      </c>
      <c r="D38" s="31">
        <v>60200</v>
      </c>
      <c r="E38" s="31" t="s">
        <v>684</v>
      </c>
      <c r="F38" s="28" t="s">
        <v>353</v>
      </c>
      <c r="G38" s="31"/>
    </row>
    <row r="39" s="39" customFormat="1" ht="42" customHeight="1" spans="1:7">
      <c r="A39" s="23">
        <v>22</v>
      </c>
      <c r="B39" s="28" t="s">
        <v>690</v>
      </c>
      <c r="C39" s="28">
        <v>162000</v>
      </c>
      <c r="D39" s="28">
        <v>1000</v>
      </c>
      <c r="E39" s="28" t="s">
        <v>663</v>
      </c>
      <c r="F39" s="28" t="s">
        <v>353</v>
      </c>
      <c r="G39" s="28" t="s">
        <v>691</v>
      </c>
    </row>
    <row r="40" s="39" customFormat="1" ht="42" customHeight="1" spans="1:7">
      <c r="A40" s="33">
        <v>23</v>
      </c>
      <c r="B40" s="23" t="s">
        <v>428</v>
      </c>
      <c r="C40" s="23">
        <v>40782.14</v>
      </c>
      <c r="D40" s="23">
        <v>20168</v>
      </c>
      <c r="E40" s="23" t="s">
        <v>670</v>
      </c>
      <c r="F40" s="23" t="s">
        <v>353</v>
      </c>
      <c r="G40" s="23" t="s">
        <v>692</v>
      </c>
    </row>
    <row r="41" s="39" customFormat="1" ht="42" customHeight="1" spans="1:7">
      <c r="A41" s="23">
        <v>24</v>
      </c>
      <c r="B41" s="23" t="s">
        <v>424</v>
      </c>
      <c r="C41" s="23">
        <v>9489</v>
      </c>
      <c r="D41" s="23">
        <v>2847</v>
      </c>
      <c r="E41" s="23" t="s">
        <v>670</v>
      </c>
      <c r="F41" s="23" t="s">
        <v>353</v>
      </c>
      <c r="G41" s="24" t="s">
        <v>693</v>
      </c>
    </row>
    <row r="42" s="39" customFormat="1" ht="42" customHeight="1" spans="1:7">
      <c r="A42" s="33">
        <v>25</v>
      </c>
      <c r="B42" s="23" t="s">
        <v>426</v>
      </c>
      <c r="C42" s="23">
        <v>9500</v>
      </c>
      <c r="D42" s="23">
        <v>390</v>
      </c>
      <c r="E42" s="23" t="s">
        <v>670</v>
      </c>
      <c r="F42" s="23" t="s">
        <v>353</v>
      </c>
      <c r="G42" s="23" t="s">
        <v>694</v>
      </c>
    </row>
    <row r="43" s="39" customFormat="1" ht="42" customHeight="1" spans="1:7">
      <c r="A43" s="23">
        <v>26</v>
      </c>
      <c r="B43" s="47" t="s">
        <v>421</v>
      </c>
      <c r="C43" s="23">
        <v>18500</v>
      </c>
      <c r="D43" s="27">
        <v>1850</v>
      </c>
      <c r="E43" s="23" t="s">
        <v>670</v>
      </c>
      <c r="F43" s="23" t="s">
        <v>353</v>
      </c>
      <c r="G43" s="23" t="s">
        <v>695</v>
      </c>
    </row>
    <row r="44" s="39" customFormat="1" ht="42" customHeight="1" spans="1:7">
      <c r="A44" s="33">
        <v>27</v>
      </c>
      <c r="B44" s="47" t="s">
        <v>167</v>
      </c>
      <c r="C44" s="23">
        <v>35400</v>
      </c>
      <c r="D44" s="27">
        <v>300</v>
      </c>
      <c r="E44" s="33" t="s">
        <v>684</v>
      </c>
      <c r="F44" s="23" t="s">
        <v>484</v>
      </c>
      <c r="G44" s="23" t="s">
        <v>696</v>
      </c>
    </row>
    <row r="45" ht="61" customHeight="1" spans="1:7">
      <c r="A45" s="34" t="s">
        <v>697</v>
      </c>
      <c r="B45" s="4"/>
      <c r="C45" s="4"/>
      <c r="D45" s="4"/>
      <c r="E45" s="4"/>
      <c r="F45" s="4"/>
      <c r="G45" s="4"/>
    </row>
    <row r="46" ht="13.5" spans="1:7">
      <c r="A46" s="4"/>
      <c r="B46" s="4"/>
      <c r="C46" s="6"/>
      <c r="D46" s="4"/>
      <c r="E46" s="4"/>
      <c r="F46" s="4"/>
      <c r="G46" s="4"/>
    </row>
    <row r="47" spans="2:9">
      <c r="B47" s="41" t="s">
        <v>597</v>
      </c>
      <c r="I47" s="54">
        <v>45860</v>
      </c>
    </row>
    <row r="48" spans="3:7">
      <c r="C48" s="4"/>
      <c r="D48" s="4"/>
      <c r="E48" s="4"/>
      <c r="F48" s="4"/>
      <c r="G48" s="4"/>
    </row>
  </sheetData>
  <mergeCells count="16">
    <mergeCell ref="A2:G2"/>
    <mergeCell ref="A3:G3"/>
    <mergeCell ref="A5:B5"/>
    <mergeCell ref="A6:G6"/>
    <mergeCell ref="A7:G7"/>
    <mergeCell ref="A11:G11"/>
    <mergeCell ref="A14:G14"/>
    <mergeCell ref="A15:G15"/>
    <mergeCell ref="A17:G17"/>
    <mergeCell ref="A20:G20"/>
    <mergeCell ref="A21:G21"/>
    <mergeCell ref="A23:G23"/>
    <mergeCell ref="A32:G32"/>
    <mergeCell ref="A33:G33"/>
    <mergeCell ref="A36:G36"/>
    <mergeCell ref="A45:G45"/>
  </mergeCells>
  <pageMargins left="0.39" right="0.39" top="0.71" bottom="0.67" header="0.31" footer="0.2"/>
  <pageSetup paperSize="9" fitToHeight="0" orientation="portrait" useFirstPageNumber="1" horizontalDpi="300" verticalDpi="300"/>
  <headerFooter alignWithMargins="0" scaleWithDoc="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view="pageBreakPreview" zoomScaleNormal="100" zoomScaleSheetLayoutView="100" topLeftCell="A7" workbookViewId="0">
      <selection activeCell="I10" sqref="I10"/>
    </sheetView>
  </sheetViews>
  <sheetFormatPr defaultColWidth="9" defaultRowHeight="14.25"/>
  <cols>
    <col min="1" max="1" width="5" style="2" customWidth="1"/>
    <col min="2" max="2" width="25.75" style="5" customWidth="1"/>
    <col min="3" max="3" width="9.875" style="5" customWidth="1"/>
    <col min="4" max="4" width="8.20833333333333" style="5" customWidth="1"/>
    <col min="5" max="5" width="9.375" style="5" customWidth="1"/>
    <col min="6" max="6" width="8.875" style="6" customWidth="1"/>
    <col min="7" max="7" width="24.5" style="5" customWidth="1"/>
    <col min="8" max="16384" width="9" style="2"/>
  </cols>
  <sheetData>
    <row r="1" ht="18.75" spans="1:1">
      <c r="A1" s="7" t="s">
        <v>569</v>
      </c>
    </row>
    <row r="2" s="1" customFormat="1" ht="30" customHeight="1" spans="1:7">
      <c r="A2" s="8" t="s">
        <v>698</v>
      </c>
      <c r="B2" s="8"/>
      <c r="C2" s="8"/>
      <c r="D2" s="8"/>
      <c r="E2" s="8"/>
      <c r="F2" s="8"/>
      <c r="G2" s="8"/>
    </row>
    <row r="3" s="1" customFormat="1" ht="22.5" spans="1:7">
      <c r="A3" s="9" t="s">
        <v>315</v>
      </c>
      <c r="B3" s="10"/>
      <c r="C3" s="10"/>
      <c r="D3" s="10"/>
      <c r="E3" s="10"/>
      <c r="F3" s="10"/>
      <c r="G3" s="9"/>
    </row>
    <row r="4" s="2" customFormat="1" ht="42" customHeight="1" spans="1:7">
      <c r="A4" s="11" t="s">
        <v>1</v>
      </c>
      <c r="B4" s="12" t="s">
        <v>2</v>
      </c>
      <c r="C4" s="13" t="s">
        <v>316</v>
      </c>
      <c r="D4" s="13" t="s">
        <v>657</v>
      </c>
      <c r="E4" s="13" t="s">
        <v>658</v>
      </c>
      <c r="F4" s="13" t="s">
        <v>321</v>
      </c>
      <c r="G4" s="13" t="s">
        <v>659</v>
      </c>
    </row>
    <row r="5" s="2" customFormat="1" ht="29" customHeight="1" spans="1:7">
      <c r="A5" s="14" t="s">
        <v>699</v>
      </c>
      <c r="B5" s="15"/>
      <c r="C5" s="16">
        <f>C8+C10+C13+C28+C14+C16+C17+C20+C22+C24+C25+C26+C27+C29+C30+C31+C32+C33+C34+C35</f>
        <v>1368571.18</v>
      </c>
      <c r="D5" s="16">
        <f>D8+D10+D13+D28+D14+D16+D17+D20+D22+D24+D25+D26+D27+D29+D30+D31+D32+D33+D34+D35</f>
        <v>204858</v>
      </c>
      <c r="E5" s="13"/>
      <c r="F5" s="13"/>
      <c r="G5" s="17"/>
    </row>
    <row r="6" s="3" customFormat="1" ht="27.95" customHeight="1" spans="1:7">
      <c r="A6" s="18" t="s">
        <v>700</v>
      </c>
      <c r="B6" s="13"/>
      <c r="C6" s="13"/>
      <c r="D6" s="13"/>
      <c r="E6" s="13"/>
      <c r="F6" s="13"/>
      <c r="G6" s="18"/>
    </row>
    <row r="7" s="3" customFormat="1" ht="27.95" customHeight="1" spans="1:7">
      <c r="A7" s="19" t="s">
        <v>640</v>
      </c>
      <c r="B7" s="20"/>
      <c r="C7" s="21"/>
      <c r="D7" s="21"/>
      <c r="E7" s="21"/>
      <c r="F7" s="20"/>
      <c r="G7" s="22"/>
    </row>
    <row r="8" s="3" customFormat="1" ht="45" customHeight="1" spans="1:9">
      <c r="A8" s="23">
        <v>1</v>
      </c>
      <c r="B8" s="23" t="s">
        <v>701</v>
      </c>
      <c r="C8" s="23">
        <v>398005</v>
      </c>
      <c r="D8" s="23">
        <v>10000</v>
      </c>
      <c r="E8" s="23" t="s">
        <v>684</v>
      </c>
      <c r="F8" s="23" t="s">
        <v>353</v>
      </c>
      <c r="G8" s="23" t="s">
        <v>702</v>
      </c>
      <c r="I8" s="36" t="s">
        <v>641</v>
      </c>
    </row>
    <row r="9" s="3" customFormat="1" ht="25" customHeight="1" spans="1:7">
      <c r="A9" s="18" t="s">
        <v>642</v>
      </c>
      <c r="B9" s="13"/>
      <c r="C9" s="13"/>
      <c r="D9" s="13"/>
      <c r="E9" s="13"/>
      <c r="F9" s="13"/>
      <c r="G9" s="18"/>
    </row>
    <row r="10" s="3" customFormat="1" ht="51" customHeight="1" spans="1:9">
      <c r="A10" s="23">
        <v>2</v>
      </c>
      <c r="B10" s="23" t="s">
        <v>476</v>
      </c>
      <c r="C10" s="23">
        <v>18467</v>
      </c>
      <c r="D10" s="23">
        <v>2327</v>
      </c>
      <c r="E10" s="23" t="s">
        <v>684</v>
      </c>
      <c r="F10" s="23" t="s">
        <v>377</v>
      </c>
      <c r="G10" s="24" t="s">
        <v>703</v>
      </c>
      <c r="I10" s="3" t="s">
        <v>704</v>
      </c>
    </row>
    <row r="11" s="3" customFormat="1" ht="27.95" customHeight="1" spans="1:7">
      <c r="A11" s="18" t="s">
        <v>705</v>
      </c>
      <c r="B11" s="13"/>
      <c r="C11" s="13"/>
      <c r="D11" s="13"/>
      <c r="E11" s="13"/>
      <c r="F11" s="13"/>
      <c r="G11" s="18"/>
    </row>
    <row r="12" s="3" customFormat="1" ht="27.95" customHeight="1" spans="1:7">
      <c r="A12" s="18" t="s">
        <v>706</v>
      </c>
      <c r="B12" s="13"/>
      <c r="C12" s="13"/>
      <c r="D12" s="13"/>
      <c r="E12" s="13"/>
      <c r="F12" s="13"/>
      <c r="G12" s="18"/>
    </row>
    <row r="13" s="4" customFormat="1" ht="51" customHeight="1" spans="1:9">
      <c r="A13" s="23">
        <v>3</v>
      </c>
      <c r="B13" s="23" t="s">
        <v>412</v>
      </c>
      <c r="C13" s="25">
        <v>30732</v>
      </c>
      <c r="D13" s="25">
        <v>2200</v>
      </c>
      <c r="E13" s="25" t="s">
        <v>670</v>
      </c>
      <c r="F13" s="23" t="s">
        <v>377</v>
      </c>
      <c r="G13" s="24" t="s">
        <v>703</v>
      </c>
      <c r="I13" s="37" t="s">
        <v>647</v>
      </c>
    </row>
    <row r="14" s="4" customFormat="1" ht="51" customHeight="1" spans="1:7">
      <c r="A14" s="23">
        <v>4</v>
      </c>
      <c r="B14" s="23" t="s">
        <v>471</v>
      </c>
      <c r="C14" s="25">
        <v>6740</v>
      </c>
      <c r="D14" s="25">
        <v>2190</v>
      </c>
      <c r="E14" s="23" t="s">
        <v>684</v>
      </c>
      <c r="F14" s="26" t="s">
        <v>373</v>
      </c>
      <c r="G14" s="23" t="s">
        <v>707</v>
      </c>
    </row>
    <row r="15" s="3" customFormat="1" ht="31" customHeight="1" spans="1:7">
      <c r="A15" s="18" t="s">
        <v>708</v>
      </c>
      <c r="B15" s="13"/>
      <c r="C15" s="13"/>
      <c r="D15" s="13"/>
      <c r="E15" s="13"/>
      <c r="F15" s="13"/>
      <c r="G15" s="18"/>
    </row>
    <row r="16" s="3" customFormat="1" ht="51" customHeight="1" spans="1:9">
      <c r="A16" s="23">
        <v>5</v>
      </c>
      <c r="B16" s="23" t="s">
        <v>461</v>
      </c>
      <c r="C16" s="27">
        <v>92763</v>
      </c>
      <c r="D16" s="27">
        <v>29000</v>
      </c>
      <c r="E16" s="23" t="s">
        <v>684</v>
      </c>
      <c r="F16" s="26" t="s">
        <v>353</v>
      </c>
      <c r="G16" s="23" t="s">
        <v>709</v>
      </c>
      <c r="I16" s="38" t="s">
        <v>649</v>
      </c>
    </row>
    <row r="17" s="3" customFormat="1" ht="48" customHeight="1" spans="1:7">
      <c r="A17" s="23">
        <v>6</v>
      </c>
      <c r="B17" s="23" t="s">
        <v>469</v>
      </c>
      <c r="C17" s="27">
        <v>3522.63</v>
      </c>
      <c r="D17" s="27">
        <v>1000</v>
      </c>
      <c r="E17" s="23" t="s">
        <v>684</v>
      </c>
      <c r="F17" s="26" t="s">
        <v>373</v>
      </c>
      <c r="G17" s="23" t="s">
        <v>710</v>
      </c>
    </row>
    <row r="18" s="3" customFormat="1" ht="27.95" customHeight="1" spans="1:7">
      <c r="A18" s="18" t="s">
        <v>711</v>
      </c>
      <c r="B18" s="13"/>
      <c r="C18" s="13"/>
      <c r="D18" s="13"/>
      <c r="E18" s="13"/>
      <c r="F18" s="13"/>
      <c r="G18" s="18"/>
    </row>
    <row r="19" s="3" customFormat="1" ht="27.95" customHeight="1" spans="1:7">
      <c r="A19" s="18" t="s">
        <v>712</v>
      </c>
      <c r="B19" s="13"/>
      <c r="C19" s="13"/>
      <c r="D19" s="13"/>
      <c r="E19" s="13"/>
      <c r="F19" s="13"/>
      <c r="G19" s="18"/>
    </row>
    <row r="20" s="3" customFormat="1" ht="45" customHeight="1" spans="1:7">
      <c r="A20" s="23">
        <v>7</v>
      </c>
      <c r="B20" s="23" t="s">
        <v>344</v>
      </c>
      <c r="C20" s="23">
        <v>22000</v>
      </c>
      <c r="D20" s="27">
        <v>14700</v>
      </c>
      <c r="E20" s="25" t="s">
        <v>663</v>
      </c>
      <c r="F20" s="23" t="s">
        <v>342</v>
      </c>
      <c r="G20" s="23" t="s">
        <v>713</v>
      </c>
    </row>
    <row r="21" s="3" customFormat="1" ht="41" customHeight="1" spans="1:7">
      <c r="A21" s="18" t="s">
        <v>714</v>
      </c>
      <c r="B21" s="13"/>
      <c r="C21" s="13"/>
      <c r="D21" s="13"/>
      <c r="E21" s="13"/>
      <c r="F21" s="13"/>
      <c r="G21" s="18"/>
    </row>
    <row r="22" s="3" customFormat="1" ht="45" customHeight="1" spans="1:7">
      <c r="A22" s="23">
        <v>8</v>
      </c>
      <c r="B22" s="28" t="s">
        <v>340</v>
      </c>
      <c r="C22" s="29">
        <v>80000</v>
      </c>
      <c r="D22" s="29">
        <v>47500</v>
      </c>
      <c r="E22" s="30" t="s">
        <v>663</v>
      </c>
      <c r="F22" s="28" t="s">
        <v>342</v>
      </c>
      <c r="G22" s="28" t="s">
        <v>715</v>
      </c>
    </row>
    <row r="23" s="3" customFormat="1" ht="27.95" customHeight="1" spans="1:7">
      <c r="A23" s="18" t="s">
        <v>716</v>
      </c>
      <c r="B23" s="13"/>
      <c r="C23" s="13"/>
      <c r="D23" s="13"/>
      <c r="E23" s="13"/>
      <c r="F23" s="13"/>
      <c r="G23" s="18"/>
    </row>
    <row r="24" s="3" customFormat="1" ht="35" customHeight="1" spans="1:7">
      <c r="A24" s="23">
        <v>9</v>
      </c>
      <c r="B24" s="28" t="s">
        <v>332</v>
      </c>
      <c r="C24" s="29">
        <v>10000</v>
      </c>
      <c r="D24" s="28">
        <v>6000</v>
      </c>
      <c r="E24" s="31" t="s">
        <v>663</v>
      </c>
      <c r="F24" s="28" t="s">
        <v>334</v>
      </c>
      <c r="G24" s="32" t="s">
        <v>676</v>
      </c>
    </row>
    <row r="25" s="3" customFormat="1" ht="41" customHeight="1" spans="1:7">
      <c r="A25" s="23">
        <v>10</v>
      </c>
      <c r="B25" s="23" t="s">
        <v>717</v>
      </c>
      <c r="C25" s="27">
        <v>213394</v>
      </c>
      <c r="D25" s="23">
        <v>20000</v>
      </c>
      <c r="E25" s="33" t="s">
        <v>684</v>
      </c>
      <c r="F25" s="23" t="s">
        <v>353</v>
      </c>
      <c r="G25" s="24" t="s">
        <v>718</v>
      </c>
    </row>
    <row r="26" s="3" customFormat="1" ht="41" customHeight="1" spans="1:7">
      <c r="A26" s="23">
        <v>11</v>
      </c>
      <c r="B26" s="23" t="s">
        <v>459</v>
      </c>
      <c r="C26" s="27">
        <v>320654</v>
      </c>
      <c r="D26" s="23">
        <v>34500</v>
      </c>
      <c r="E26" s="33" t="s">
        <v>684</v>
      </c>
      <c r="F26" s="23" t="s">
        <v>353</v>
      </c>
      <c r="G26" s="24" t="s">
        <v>719</v>
      </c>
    </row>
    <row r="27" s="3" customFormat="1" ht="48" customHeight="1" spans="1:7">
      <c r="A27" s="23">
        <v>12</v>
      </c>
      <c r="B27" s="23" t="s">
        <v>463</v>
      </c>
      <c r="C27" s="27">
        <v>22721</v>
      </c>
      <c r="D27" s="23">
        <v>4200</v>
      </c>
      <c r="E27" s="33" t="s">
        <v>684</v>
      </c>
      <c r="F27" s="23" t="s">
        <v>353</v>
      </c>
      <c r="G27" s="24" t="s">
        <v>720</v>
      </c>
    </row>
    <row r="28" s="3" customFormat="1" ht="48" customHeight="1" spans="1:7">
      <c r="A28" s="23">
        <v>13</v>
      </c>
      <c r="B28" s="23" t="s">
        <v>467</v>
      </c>
      <c r="C28" s="27">
        <v>3775.22</v>
      </c>
      <c r="D28" s="23">
        <v>1000</v>
      </c>
      <c r="E28" s="33" t="s">
        <v>684</v>
      </c>
      <c r="F28" s="23" t="s">
        <v>353</v>
      </c>
      <c r="G28" s="24" t="s">
        <v>720</v>
      </c>
    </row>
    <row r="29" s="3" customFormat="1" ht="48" customHeight="1" spans="1:7">
      <c r="A29" s="23">
        <v>14</v>
      </c>
      <c r="B29" s="23" t="s">
        <v>414</v>
      </c>
      <c r="C29" s="27">
        <v>68289</v>
      </c>
      <c r="D29" s="23">
        <v>2800</v>
      </c>
      <c r="E29" s="33" t="s">
        <v>670</v>
      </c>
      <c r="F29" s="23" t="s">
        <v>353</v>
      </c>
      <c r="G29" s="24" t="s">
        <v>686</v>
      </c>
    </row>
    <row r="30" s="3" customFormat="1" ht="42" customHeight="1" spans="1:7">
      <c r="A30" s="23">
        <v>15</v>
      </c>
      <c r="B30" s="23" t="s">
        <v>417</v>
      </c>
      <c r="C30" s="27">
        <v>5443</v>
      </c>
      <c r="D30" s="23">
        <v>4446</v>
      </c>
      <c r="E30" s="33" t="s">
        <v>670</v>
      </c>
      <c r="F30" s="23" t="s">
        <v>353</v>
      </c>
      <c r="G30" s="24" t="s">
        <v>721</v>
      </c>
    </row>
    <row r="31" s="3" customFormat="1" ht="44" customHeight="1" spans="1:9">
      <c r="A31" s="23">
        <v>16</v>
      </c>
      <c r="B31" s="23" t="s">
        <v>336</v>
      </c>
      <c r="C31" s="27">
        <v>20000</v>
      </c>
      <c r="D31" s="23">
        <v>12700</v>
      </c>
      <c r="E31" s="33" t="s">
        <v>663</v>
      </c>
      <c r="F31" s="23" t="s">
        <v>338</v>
      </c>
      <c r="G31" s="24" t="s">
        <v>722</v>
      </c>
      <c r="I31" s="38" t="s">
        <v>654</v>
      </c>
    </row>
    <row r="32" s="3" customFormat="1" ht="43" customHeight="1" spans="1:7">
      <c r="A32" s="23">
        <v>17</v>
      </c>
      <c r="B32" s="23" t="s">
        <v>465</v>
      </c>
      <c r="C32" s="27">
        <v>21008</v>
      </c>
      <c r="D32" s="23">
        <v>1600</v>
      </c>
      <c r="E32" s="33" t="s">
        <v>684</v>
      </c>
      <c r="F32" s="23" t="s">
        <v>338</v>
      </c>
      <c r="G32" s="24" t="s">
        <v>723</v>
      </c>
    </row>
    <row r="33" s="3" customFormat="1" ht="52" customHeight="1" spans="1:7">
      <c r="A33" s="23">
        <v>18</v>
      </c>
      <c r="B33" s="28" t="s">
        <v>724</v>
      </c>
      <c r="C33" s="29">
        <v>7307.23</v>
      </c>
      <c r="D33" s="28">
        <v>4000</v>
      </c>
      <c r="E33" s="31" t="s">
        <v>684</v>
      </c>
      <c r="F33" s="28" t="s">
        <v>370</v>
      </c>
      <c r="G33" s="32" t="s">
        <v>725</v>
      </c>
    </row>
    <row r="34" s="3" customFormat="1" ht="42" customHeight="1" spans="1:7">
      <c r="A34" s="23">
        <v>19</v>
      </c>
      <c r="B34" s="23" t="s">
        <v>473</v>
      </c>
      <c r="C34" s="27">
        <v>4074.79</v>
      </c>
      <c r="D34" s="23">
        <v>1950</v>
      </c>
      <c r="E34" s="33" t="s">
        <v>684</v>
      </c>
      <c r="F34" s="23" t="s">
        <v>373</v>
      </c>
      <c r="G34" s="24" t="s">
        <v>710</v>
      </c>
    </row>
    <row r="35" s="3" customFormat="1" ht="42" customHeight="1" spans="1:7">
      <c r="A35" s="23">
        <v>20</v>
      </c>
      <c r="B35" s="23" t="s">
        <v>466</v>
      </c>
      <c r="C35" s="27">
        <v>19675.31</v>
      </c>
      <c r="D35" s="23">
        <v>2745</v>
      </c>
      <c r="E35" s="23" t="s">
        <v>684</v>
      </c>
      <c r="F35" s="23" t="s">
        <v>377</v>
      </c>
      <c r="G35" s="23" t="s">
        <v>726</v>
      </c>
    </row>
    <row r="36" ht="54" customHeight="1" spans="1:7">
      <c r="A36" s="34" t="s">
        <v>727</v>
      </c>
      <c r="B36" s="4"/>
      <c r="C36" s="4"/>
      <c r="D36" s="4"/>
      <c r="E36" s="4"/>
      <c r="F36" s="4"/>
      <c r="G36" s="4"/>
    </row>
    <row r="37" ht="13.5" spans="1:7">
      <c r="A37" s="4"/>
      <c r="B37" s="4"/>
      <c r="C37" s="6"/>
      <c r="D37" s="4"/>
      <c r="E37" s="4"/>
      <c r="F37" s="4"/>
      <c r="G37" s="4"/>
    </row>
    <row r="39" spans="2:7">
      <c r="B39" s="35"/>
      <c r="C39" s="4"/>
      <c r="D39" s="4"/>
      <c r="E39" s="4"/>
      <c r="F39" s="4"/>
      <c r="G39" s="4"/>
    </row>
  </sheetData>
  <mergeCells count="14">
    <mergeCell ref="A2:G2"/>
    <mergeCell ref="A3:G3"/>
    <mergeCell ref="A5:B5"/>
    <mergeCell ref="A6:G6"/>
    <mergeCell ref="A7:G7"/>
    <mergeCell ref="A9:G9"/>
    <mergeCell ref="A11:G11"/>
    <mergeCell ref="A12:G12"/>
    <mergeCell ref="A15:G15"/>
    <mergeCell ref="A18:G18"/>
    <mergeCell ref="A19:G19"/>
    <mergeCell ref="A21:G21"/>
    <mergeCell ref="A23:G23"/>
    <mergeCell ref="A36:G36"/>
  </mergeCells>
  <pageMargins left="0.39" right="0.39" top="0.71" bottom="0.67" header="0.31" footer="0.2"/>
  <pageSetup paperSize="9" fitToHeight="0" orientation="portrait" useFirstPageNumber="1" horizontalDpi="300" verticalDpi="3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82个辖区市重点项目</vt:lpstr>
      <vt:lpstr>通报附件1</vt:lpstr>
      <vt:lpstr>通报附件2</vt:lpstr>
      <vt:lpstr>通报附件3</vt:lpstr>
      <vt:lpstr>附件3计算表</vt:lpstr>
      <vt:lpstr>市重点开工计划表（辖区）</vt:lpstr>
      <vt:lpstr>市重点竣工计划表（辖区）</vt:lpstr>
      <vt:lpstr>区重点开工计划</vt:lpstr>
      <vt:lpstr>区重点竣工计划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2025-04-08T03:00:00Z</dcterms:created>
  <dcterms:modified xsi:type="dcterms:W3CDTF">2025-09-28T03:02:34Z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3524C97053854B3DAB0CD800B00983BF_13</vt:lpwstr>
  </property>
</Properties>
</file>