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79个辖区市重点项目" sheetId="1" state="hidden" r:id="rId1"/>
    <sheet name="通报附件1" sheetId="2" r:id="rId2"/>
    <sheet name="通报附件2" sheetId="3" r:id="rId3"/>
    <sheet name="通报附件3" sheetId="4" r:id="rId4"/>
    <sheet name="附件3计算表" sheetId="10" state="hidden" r:id="rId5"/>
  </sheets>
  <definedNames>
    <definedName name="_xlnm._FilterDatabase" localSheetId="0" hidden="1">'79个辖区市重点项目'!$A$4:$Y$86</definedName>
    <definedName name="_xlnm._FilterDatabase" localSheetId="1" hidden="1">通报附件1!$A$4:$O$85</definedName>
    <definedName name="_xlnm._FilterDatabase" localSheetId="2" hidden="1">通报附件2!$A$1:$K$55</definedName>
    <definedName name="_xlnm._FilterDatabase" localSheetId="4" hidden="1">附件3计算表!$A$3:$H$70</definedName>
    <definedName name="_xlnm.Print_Titles" localSheetId="1">通报附件1!$4:$5</definedName>
    <definedName name="_xlnm.Print_Area" localSheetId="1">通报附件1!$A$1:$M$85</definedName>
    <definedName name="_xlnm.Print_Area" localSheetId="2">通报附件2!$A$1:$K$55</definedName>
    <definedName name="_xlnm.Print_Titles" localSheetId="2">通报附件2!$4:$5</definedName>
    <definedName name="_xlnm._FilterDatabase" localSheetId="3" hidden="1">通报附件3!$A$1:$F$11</definedName>
  </definedNames>
  <calcPr calcId="144525"/>
</workbook>
</file>

<file path=xl/sharedStrings.xml><?xml version="1.0" encoding="utf-8"?>
<sst xmlns="http://schemas.openxmlformats.org/spreadsheetml/2006/main" count="1339" uniqueCount="636">
  <si>
    <t>2025年1-6月湖里辖区市重点项目</t>
  </si>
  <si>
    <t>序号</t>
  </si>
  <si>
    <t>项目名称</t>
  </si>
  <si>
    <t>项目级别</t>
  </si>
  <si>
    <t>阶段</t>
  </si>
  <si>
    <t>责任单位</t>
  </si>
  <si>
    <t>行业大类</t>
  </si>
  <si>
    <t>行政区</t>
  </si>
  <si>
    <t>建设起止年限</t>
  </si>
  <si>
    <t>计划总投资（万元）</t>
  </si>
  <si>
    <t>其中</t>
  </si>
  <si>
    <t>本年计划投资</t>
  </si>
  <si>
    <t>至上一年底完成投资</t>
  </si>
  <si>
    <t>1-6月累计投资（万元）</t>
  </si>
  <si>
    <t>本年累计投资（万元）</t>
  </si>
  <si>
    <t>项目最新进展</t>
  </si>
  <si>
    <t>项目编号</t>
  </si>
  <si>
    <t>计划</t>
  </si>
  <si>
    <t>实际</t>
  </si>
  <si>
    <t>序时完成率</t>
  </si>
  <si>
    <t>年度完成率</t>
  </si>
  <si>
    <t>建安投资</t>
  </si>
  <si>
    <t>土地及征拆</t>
  </si>
  <si>
    <t>设备投入</t>
  </si>
  <si>
    <t>辖区（79个）</t>
  </si>
  <si>
    <t>一</t>
  </si>
  <si>
    <t>湖里区政府（42个）</t>
  </si>
  <si>
    <t>金砖数字工业智谷</t>
  </si>
  <si>
    <t>省重点</t>
  </si>
  <si>
    <t>主体</t>
  </si>
  <si>
    <t>湖里区政府</t>
  </si>
  <si>
    <t>产业项目</t>
  </si>
  <si>
    <t>湖里区</t>
  </si>
  <si>
    <t>2023-2026</t>
  </si>
  <si>
    <t>153.7%</t>
  </si>
  <si>
    <t>77.6%</t>
  </si>
  <si>
    <t>上部主体结构完成55%。</t>
  </si>
  <si>
    <t>福厦经贸电影产业园</t>
  </si>
  <si>
    <t>2025-2027</t>
  </si>
  <si>
    <t>100.0%</t>
  </si>
  <si>
    <t>43.5%</t>
  </si>
  <si>
    <t>洗车台等临设施工完成，内墙砌筑完成25%。</t>
  </si>
  <si>
    <t>建发健康2023G07项目</t>
  </si>
  <si>
    <t>前期</t>
  </si>
  <si>
    <t>2025-2028</t>
  </si>
  <si>
    <t>20.0%</t>
  </si>
  <si>
    <t>土方开挖平整。</t>
  </si>
  <si>
    <t>蔡塘安商房06-10G22地块</t>
  </si>
  <si>
    <t>收尾</t>
  </si>
  <si>
    <t>社会事业项目</t>
  </si>
  <si>
    <t>2022-2025</t>
  </si>
  <si>
    <t>143.0%</t>
  </si>
  <si>
    <t>91.5%</t>
  </si>
  <si>
    <t>项目已基本完工，进入验收准备阶段。</t>
  </si>
  <si>
    <t>蔡塘安商房06-10G19地块</t>
  </si>
  <si>
    <t>2023-2027</t>
  </si>
  <si>
    <t>268.4%</t>
  </si>
  <si>
    <t>150.0%</t>
  </si>
  <si>
    <t>现场主楼结构全部施工完成，目前屋面构架正在涂料施工阶段，地下室、楼层砌体已全部完成，公区装修完成45%。</t>
  </si>
  <si>
    <t>钟宅北苑安置房二期工程（06-08C11、06-08C13地块）</t>
  </si>
  <si>
    <t>竣工</t>
  </si>
  <si>
    <t>3月21日取得竣工备案证明。</t>
  </si>
  <si>
    <t>海天路安置房（D地块）</t>
  </si>
  <si>
    <t>基坑</t>
  </si>
  <si>
    <t>2024-2026</t>
  </si>
  <si>
    <t>1661.2%</t>
  </si>
  <si>
    <t>129.2%</t>
  </si>
  <si>
    <t>承台土方开挖及砖胎膜砌筑。</t>
  </si>
  <si>
    <t>湖里街道社区卫生服务中心</t>
  </si>
  <si>
    <t>2024-2025</t>
  </si>
  <si>
    <t>108.8%</t>
  </si>
  <si>
    <t>92.5%</t>
  </si>
  <si>
    <t>地下室拆撑拆模，地上结构完成至三层梁板浇筑，地下室防水保护层施工，电梯、空调及一体化设备订货下单。</t>
  </si>
  <si>
    <t>金林湾花园安置型商品房四期工程</t>
  </si>
  <si>
    <t>装饰装修阶段</t>
  </si>
  <si>
    <t>2021-2025</t>
  </si>
  <si>
    <t>149.8%</t>
  </si>
  <si>
    <t>87.3%</t>
  </si>
  <si>
    <t>外墙涂料施工85%；公共区域装修完成95%；室外及景观工程施工完成60%。</t>
  </si>
  <si>
    <t>保障性租赁住房古地石公寓</t>
  </si>
  <si>
    <t>2023-2025</t>
  </si>
  <si>
    <t>149.4%</t>
  </si>
  <si>
    <t>134.5%</t>
  </si>
  <si>
    <t>6月4日取得竣工备案证明。</t>
  </si>
  <si>
    <t>金山街道社会事务综合服务中心及幼儿园项目</t>
  </si>
  <si>
    <t>81.6%</t>
  </si>
  <si>
    <t>1.地下室除湿；2.幼儿园收尾；3.综合服务中心地砖铺贴完成98%，内墙面漆完成50%，门框安装完成95%；4.室外管网完成70%。</t>
  </si>
  <si>
    <t>厦门医学院附属口腔医院科教综合用房项目</t>
  </si>
  <si>
    <t>室外工程施工，装修工程收尾。</t>
  </si>
  <si>
    <t>禾美公服综合体</t>
  </si>
  <si>
    <t>103.5%</t>
  </si>
  <si>
    <t>61.0%</t>
  </si>
  <si>
    <t>外立面装修完成13层、室内装修完成12层，机电安装完成60%。</t>
  </si>
  <si>
    <t>厦门一中湖里分校</t>
  </si>
  <si>
    <t>178.3%</t>
  </si>
  <si>
    <t>53.5%</t>
  </si>
  <si>
    <t>砂浆抹灰完成。</t>
  </si>
  <si>
    <t>康乐学校（水上乐园地块）</t>
  </si>
  <si>
    <t>118.3%</t>
  </si>
  <si>
    <t>66.5%</t>
  </si>
  <si>
    <t>1#楼主体结构完成，2#楼主体结构完成，砌体抹灰完成，3#楼主体结构施工中。</t>
  </si>
  <si>
    <t>湖里区公共卫生综合楼改扩建项目</t>
  </si>
  <si>
    <t>174.8%</t>
  </si>
  <si>
    <t>77.4%</t>
  </si>
  <si>
    <t>1.地下室负一、二层填充墙砌体砌筑施工基本完成；2.实际地下室主体结构分部工程验收完成。</t>
  </si>
  <si>
    <t>后坑社区城中村综合整治项目（管线改造及雨污分流工程）</t>
  </si>
  <si>
    <t>城乡基础设施项目</t>
  </si>
  <si>
    <t>强弱电电气部分项目验收。</t>
  </si>
  <si>
    <t>厦门泉州（安溪）经济合作区（湖里园）</t>
  </si>
  <si>
    <t>2014-2027</t>
  </si>
  <si>
    <t>228.6%</t>
  </si>
  <si>
    <t>1.园区北侧物流园室外工程施工；健为医疗三期室外工程施工；佳福隆二期主体施工。
2.蓝领二期通用小型厂房：下阶段启动销售或招租预案。</t>
  </si>
  <si>
    <t>厦门SM商业城三期、四期</t>
  </si>
  <si>
    <t>2015-2026</t>
  </si>
  <si>
    <t>38.4%</t>
  </si>
  <si>
    <t>四期：4C土石方除马道随结构逐步退出，其余已完成；5#楼施工至三层；4#楼地下室底板混凝土浇筑完成，施工至地下室墙柱钢筋绑扎；潮街样板房完成80%；
三期：整体完成29%。</t>
  </si>
  <si>
    <t>厦门市湖里区2023P12地块及配套工程</t>
  </si>
  <si>
    <t>186.0%</t>
  </si>
  <si>
    <t>146.9%</t>
  </si>
  <si>
    <t>主体结构已全部封顶，除定制户型砌筑完成95%；外立面门窗窗框安装完成85%。</t>
  </si>
  <si>
    <t>厦门市湖里区2024P03地块及配套工程</t>
  </si>
  <si>
    <t>600.0%</t>
  </si>
  <si>
    <t>主体施工完成60%。</t>
  </si>
  <si>
    <t>厦门市湖里区2024P07地块及配套工程</t>
  </si>
  <si>
    <t>2024-2027</t>
  </si>
  <si>
    <t>231.9%</t>
  </si>
  <si>
    <t>117.7%</t>
  </si>
  <si>
    <t>全地库顶板封闭，主体结构完成25%。</t>
  </si>
  <si>
    <t>厦门市湖里区2024P08地块及配套工程</t>
  </si>
  <si>
    <t>375.0%</t>
  </si>
  <si>
    <t>桩基施工完成95%，地下室结构完成50%。</t>
  </si>
  <si>
    <t>厦门市湖里区2024P05地块及配套工程</t>
  </si>
  <si>
    <t>-</t>
  </si>
  <si>
    <t>土石方清表阶段。</t>
  </si>
  <si>
    <t>同致电子科技厦门汽车电子智能工厂建设</t>
  </si>
  <si>
    <t>2025-2026</t>
  </si>
  <si>
    <t>207.6%</t>
  </si>
  <si>
    <t>40.9%</t>
  </si>
  <si>
    <t>基坑及支护工程。</t>
  </si>
  <si>
    <t>中远海散建设工程</t>
  </si>
  <si>
    <t>255.7%</t>
  </si>
  <si>
    <t>73.1%</t>
  </si>
  <si>
    <t>首制船XY191轮处于坞内合拢、舱室密性及强度试验、舱室涂装、舱室完整性、管系系统及轴舵系安装和设备安装阶段。XY192轮已于1月3日开工建造，处于分段结构完工、预密性、管系车间预制、管系预装、总组阶段。XY193轮已于6月26日开工建造，处于钢板切割阶段。</t>
  </si>
  <si>
    <t>厦门国际健康驿站三期</t>
  </si>
  <si>
    <t>85.7%</t>
  </si>
  <si>
    <t>50.5%</t>
  </si>
  <si>
    <t>停建停工。</t>
  </si>
  <si>
    <t>厦门荣佳-百信AI智慧科技产业园</t>
  </si>
  <si>
    <t>283.6%</t>
  </si>
  <si>
    <t>120.0%</t>
  </si>
  <si>
    <t>3#筏板浇筑完成，3#防水完成、筏板浇筑，5、6、7区小土方出土。</t>
  </si>
  <si>
    <t>太古可乐冰柜及运营资产投资项目</t>
  </si>
  <si>
    <t>2025-2025</t>
  </si>
  <si>
    <t>63.3%</t>
  </si>
  <si>
    <t>实际采购设备300万元。</t>
  </si>
  <si>
    <t>钟宅畲族社区发展中心</t>
  </si>
  <si>
    <t>303.1%</t>
  </si>
  <si>
    <t>146.1%</t>
  </si>
  <si>
    <t>粉刷工程完成80%，安装工程完成40%。</t>
  </si>
  <si>
    <t>马垅汽车旅馆及休闲中心</t>
  </si>
  <si>
    <t>167.5%</t>
  </si>
  <si>
    <t>120.8%</t>
  </si>
  <si>
    <t>主体结构完工并验收完成；砌体抹灰及粉刷；玻璃幕墙、金属幕墙完成70%；水电风管安装。</t>
  </si>
  <si>
    <t>钙钛矿光伏组件产业化项目</t>
  </si>
  <si>
    <t>121.4%</t>
  </si>
  <si>
    <t>质量控制体系建立。</t>
  </si>
  <si>
    <t>围里社区发展中心</t>
  </si>
  <si>
    <t>152.8%</t>
  </si>
  <si>
    <t>地下室负一层板施工完成。</t>
  </si>
  <si>
    <t>蔡塘社区发展中心地铁连接体</t>
  </si>
  <si>
    <t>176.5%</t>
  </si>
  <si>
    <t>59.1%</t>
  </si>
  <si>
    <t>桩基完成60%。</t>
  </si>
  <si>
    <t>厦门燕来福医院提升改造项目</t>
  </si>
  <si>
    <t>338.2%</t>
  </si>
  <si>
    <t>143.3%</t>
  </si>
  <si>
    <t>5月21日取得竣工备案证明。</t>
  </si>
  <si>
    <t>湖里区五缘体育文化中心</t>
  </si>
  <si>
    <t>2025-2029</t>
  </si>
  <si>
    <t>正在进行可研评审。</t>
  </si>
  <si>
    <t>湖里新质智造产业园</t>
  </si>
  <si>
    <t>前期手续办理。</t>
  </si>
  <si>
    <t>卓雅大楼项目</t>
  </si>
  <si>
    <t>132.4%</t>
  </si>
  <si>
    <t>49.0%</t>
  </si>
  <si>
    <t>基坑支护施工。</t>
  </si>
  <si>
    <t>海峡新岸音乐街区</t>
  </si>
  <si>
    <t>图审意见图纸修改中，施工证办理中。</t>
  </si>
  <si>
    <t>塘边社片区城中村改造项目</t>
  </si>
  <si>
    <t>规划方案调整中。</t>
  </si>
  <si>
    <t>浦园社城中村改造项目</t>
  </si>
  <si>
    <t>可研报告已于6月6日和评审中心进行四方核对。</t>
  </si>
  <si>
    <t>厦门市湖里区2025P09地块及配套工程</t>
  </si>
  <si>
    <t>2026-2029</t>
  </si>
  <si>
    <t>101.9%</t>
  </si>
  <si>
    <t>25.0%</t>
  </si>
  <si>
    <t>正在做方案设计、初步地勘。</t>
  </si>
  <si>
    <t>二</t>
  </si>
  <si>
    <t>辖区其他市级责任单位（37个）</t>
  </si>
  <si>
    <t>高崎港汊清淤及岸壁整治工程</t>
  </si>
  <si>
    <t>自贸区管委会</t>
  </si>
  <si>
    <t>116.9%</t>
  </si>
  <si>
    <t>52.6%</t>
  </si>
  <si>
    <t>开展南侧护岸施工、港汊内清淤。</t>
  </si>
  <si>
    <t>厦门西海湾邮轮城项目</t>
  </si>
  <si>
    <t>港口高质量发展指挥部</t>
  </si>
  <si>
    <t>2016-2028</t>
  </si>
  <si>
    <t>65.3%</t>
  </si>
  <si>
    <t>16.6%</t>
  </si>
  <si>
    <t>5号地块商业主体北区6F，南区5F。</t>
  </si>
  <si>
    <t>港中路与东渡铁路货运专线节点工程</t>
  </si>
  <si>
    <t>134.8%</t>
  </si>
  <si>
    <t>78.6%</t>
  </si>
  <si>
    <t>1.市政部分：基坑支护完成70%，管道施工完成7%；
2.下穿铁路部分：钻孔桩灌注桩全部完成，土方外运完成18.48%。</t>
  </si>
  <si>
    <t>邮轮中心航站楼片区运营提升（文旅城）项目</t>
  </si>
  <si>
    <t>115.5%</t>
  </si>
  <si>
    <t>57.7%</t>
  </si>
  <si>
    <t>文旅城项目三期--邮轮时光进行装饰工程施工。</t>
  </si>
  <si>
    <t>邮轮母港片区航站楼旅客集散广场（厦鼓码头北侧地块修缮工程、旅客通廊外立面改造）</t>
  </si>
  <si>
    <t>100.4%</t>
  </si>
  <si>
    <t>56.4%</t>
  </si>
  <si>
    <t>北侧地块：屋面梁、板内支撑搭设基本完成70%，柱、梁、板钢筋制作。外立面钢结构加固、骨架安装。</t>
  </si>
  <si>
    <t>邮轮母港片区航站楼旅客集散广场（人行天桥及配套工程）</t>
  </si>
  <si>
    <t>115.2%</t>
  </si>
  <si>
    <t>72.5%</t>
  </si>
  <si>
    <t>1.桩基及桩基检测已完成，承台钢筋完成30%，墩柱已预制完成。
2.上部钢结构同步加工中，累计加工完成钢结构的95%，电梯图纸同步二次深化中。</t>
  </si>
  <si>
    <t>高新广场</t>
  </si>
  <si>
    <t>火炬管委会</t>
  </si>
  <si>
    <t>137.3%</t>
  </si>
  <si>
    <t>4月28日取得竣工备案证明。</t>
  </si>
  <si>
    <t>厦门市中医院康复楼项目（北京中医药大学东直门医院厦门医院区域医疗中心项目）</t>
  </si>
  <si>
    <t>市卫健委</t>
  </si>
  <si>
    <t>2022-2026</t>
  </si>
  <si>
    <t>106.5%</t>
  </si>
  <si>
    <t>42.6%</t>
  </si>
  <si>
    <t>外墙装修工程施工完成40%，室内装修及机电工程完成15%。</t>
  </si>
  <si>
    <t>厦门市仙岳医院改扩建项目</t>
  </si>
  <si>
    <t>思明区,湖里区</t>
  </si>
  <si>
    <t>45.0%</t>
  </si>
  <si>
    <t>南院区：二次结构施工完成50%，地下室管综完成50%。</t>
  </si>
  <si>
    <t>国家心血管医学研究分中心</t>
  </si>
  <si>
    <t>184.2%</t>
  </si>
  <si>
    <t>65.2%</t>
  </si>
  <si>
    <t>主体结构封顶，砌筑完成，正在进行机电安装及装饰装修施工。</t>
  </si>
  <si>
    <t>2025年城市地下管网管廊争取资金项目包</t>
  </si>
  <si>
    <t>市市政园林局</t>
  </si>
  <si>
    <t>思明区,湖里区,集美区,海沧区,同安区,翔安区</t>
  </si>
  <si>
    <t>推进项目开工。</t>
  </si>
  <si>
    <t>2号线湿地公园上盖项目（TOD）</t>
  </si>
  <si>
    <t>轨道交通建设指挥部</t>
  </si>
  <si>
    <t>280.0%</t>
  </si>
  <si>
    <t>147.0%</t>
  </si>
  <si>
    <t>幕墙完成95%，机电完成100%，精装完成50%，景观完成40%。</t>
  </si>
  <si>
    <t>轨道交通3号线</t>
  </si>
  <si>
    <t>思明区,湖里区,翔安区</t>
  </si>
  <si>
    <t>2016-2026</t>
  </si>
  <si>
    <t>118.6%</t>
  </si>
  <si>
    <t>53.4%</t>
  </si>
  <si>
    <t>蔡厝至翔安机场段共计6个车站，已全部封顶，区间全线洞通、轨通。已完工车站开展机电安装及装修施工，开累完成65%。</t>
  </si>
  <si>
    <t>轨道9号线二期</t>
  </si>
  <si>
    <t>思明区,湖里区,集美区</t>
  </si>
  <si>
    <t>2025-2030</t>
  </si>
  <si>
    <t>开展相关前期研究工作。</t>
  </si>
  <si>
    <t>厦门第三东通道（厦金大桥厦门段）</t>
  </si>
  <si>
    <t>市交通局</t>
  </si>
  <si>
    <t>2023-2028</t>
  </si>
  <si>
    <t>100.6%</t>
  </si>
  <si>
    <t>51.0%</t>
  </si>
  <si>
    <t>1.桥梁工程：清淤疏浚累计完成80%。观音山沙滩桥岸侧拱座桩基累计完成100%。
2.隧道工程：盾构始发井主体结构累计完成100%。</t>
  </si>
  <si>
    <t>厦门银行总行大厦工程</t>
  </si>
  <si>
    <t>两岸金融中心指挥部</t>
  </si>
  <si>
    <t>2020-2026</t>
  </si>
  <si>
    <t>102.9%</t>
  </si>
  <si>
    <t>58.2%</t>
  </si>
  <si>
    <t>机电安装整体完成40%，装修施工完成40%。</t>
  </si>
  <si>
    <t>厦门农商银行总部大厦</t>
  </si>
  <si>
    <t>36.4%</t>
  </si>
  <si>
    <t>主体结构施工至25层。</t>
  </si>
  <si>
    <t>碧海嘉园</t>
  </si>
  <si>
    <t>153.8%</t>
  </si>
  <si>
    <t>89.2%</t>
  </si>
  <si>
    <t>项目基本完工，进行项目预验收、消防、人防验收工作。</t>
  </si>
  <si>
    <t>厦门国贸实验高级中学</t>
  </si>
  <si>
    <t>123.4%</t>
  </si>
  <si>
    <t>79.0%</t>
  </si>
  <si>
    <t>5月30日取得竣工备案证明。</t>
  </si>
  <si>
    <t>圣元厦门瑞吉酒店</t>
  </si>
  <si>
    <t>114.0%</t>
  </si>
  <si>
    <t>48.4%</t>
  </si>
  <si>
    <t>塔楼T1完成10层梁板砼浇筑。T2完成9层梁板砼浇筑，开始搭设10层内支撑架。T3开始制作安装10层梁板模板。 精装修样板间开始施工。</t>
  </si>
  <si>
    <t>乔丹运营中心</t>
  </si>
  <si>
    <t>9.3%</t>
  </si>
  <si>
    <t>基坑支护及土石方工程施工。</t>
  </si>
  <si>
    <t>金砖国家新工业革命伙伴关系创新基地总部区项目</t>
  </si>
  <si>
    <t>122.9%</t>
  </si>
  <si>
    <t>12.3%</t>
  </si>
  <si>
    <t>预制方桩完成75%，旋挖灌注完成2%。</t>
  </si>
  <si>
    <t>五通金融商务区安置房（B09地块）</t>
  </si>
  <si>
    <t>152.4%</t>
  </si>
  <si>
    <t>地下室完成80%。</t>
  </si>
  <si>
    <t>厦门东方万佳国际酒店项目</t>
  </si>
  <si>
    <t>51.5%</t>
  </si>
  <si>
    <t>1.三层地下室已全部完成封闭；
2.一号楼一层完成；
3.二号楼一、二层完成；
4.三号楼B区裙楼一、二层完成；A区裙楼一层完成百分七十五。</t>
  </si>
  <si>
    <t>梅园海景酒店</t>
  </si>
  <si>
    <t>68.6%</t>
  </si>
  <si>
    <t>完成工规批复、完成施工图审查合格、完成监理、施工单位招标。</t>
  </si>
  <si>
    <t>五通高端商务区三期市政配套道路项目</t>
  </si>
  <si>
    <t>100.3%</t>
  </si>
  <si>
    <t>40.5%</t>
  </si>
  <si>
    <t>1.金谷路（田头西二路-环岛东路）市政道路：正在上报市发改委主任办公会；
2.泥金路（五通路-环岛东路）市政道路：正在申请选址及概算批复；
3.金谷路（环岛干道至五通西路段）：环岛干道拓宽段给水管道开挖、保护施工，管线迁改施工，同时公路局灌木、乔木迁移施工。</t>
  </si>
  <si>
    <t>乐安学校</t>
  </si>
  <si>
    <t>市发改委出具概算审核意见函，指挥部复函，待批复项目概算；发布乐安学校基坑支护工程（施工）招标计划。</t>
  </si>
  <si>
    <t>2025-2027年度厦门港航道疏浚工程</t>
  </si>
  <si>
    <t>厦门港口局</t>
  </si>
  <si>
    <t>思明区,湖里区,海沧区</t>
  </si>
  <si>
    <t>117.5%</t>
  </si>
  <si>
    <t>完成海沧航道6月常年性维护疏浚考核任务。</t>
  </si>
  <si>
    <t>2025-2027年度厦门港（海沧、东渡、翔安港区）码头港池水域维护工程</t>
  </si>
  <si>
    <t>海沧区,湖里区</t>
  </si>
  <si>
    <t>148.6%</t>
  </si>
  <si>
    <t>71.3%</t>
  </si>
  <si>
    <t>完成海沧13-21#泊位6月港池水域疏浚施工及考核任务，嵩屿(1#-6#)、海沧港区(1#-10#)泊位第二季度维护疏浚考核任务。</t>
  </si>
  <si>
    <t>宽带千兆网及宽带BNC试点项目</t>
  </si>
  <si>
    <t>厦门市通信管理局</t>
  </si>
  <si>
    <t>思明区,湖里区,集美区,同安区,翔安区,海沧区</t>
  </si>
  <si>
    <t>220.8%</t>
  </si>
  <si>
    <t>66.3%</t>
  </si>
  <si>
    <t>完成BNC设备部署和开通，累计新建宽带端口1.2万个，新增10GPON口0.07万个。</t>
  </si>
  <si>
    <t>2025年厦门电信5G组网项目</t>
  </si>
  <si>
    <t>146.3%</t>
  </si>
  <si>
    <t>28.3%</t>
  </si>
  <si>
    <t>完成100%核心配套及135个站点建设。</t>
  </si>
  <si>
    <t>中国铁塔股份有限公司厦门市分公司2025年通信基础设施配套工程</t>
  </si>
  <si>
    <t>100.7%</t>
  </si>
  <si>
    <t>46.4%</t>
  </si>
  <si>
    <t>完成166个5G站点建设工作,覆盖面积55万平方米新建楼宇室分建设工作。</t>
  </si>
  <si>
    <t>厦门2025年5G工程</t>
  </si>
  <si>
    <t>思明区,湖里区,集美区,同安区,海沧区,翔安区</t>
  </si>
  <si>
    <t>116.3%</t>
  </si>
  <si>
    <t>45.8%</t>
  </si>
  <si>
    <t>新增5G基站150个及完成相关配套。</t>
  </si>
  <si>
    <t>厦门市智算中心（联通中心）</t>
  </si>
  <si>
    <t>60.2%</t>
  </si>
  <si>
    <t>累计完成算力引入100P，云底座已安装。</t>
  </si>
  <si>
    <t>35kV及以上输变电工程</t>
  </si>
  <si>
    <t>国网厦门供电公司</t>
  </si>
  <si>
    <t>2012-2027</t>
  </si>
  <si>
    <t>111.6%</t>
  </si>
  <si>
    <t>45.6%</t>
  </si>
  <si>
    <t>投产林埭扩建电气工程，孚中扩建完成电气安装调试，店里变主设备进场。</t>
  </si>
  <si>
    <t>110kV及以上输变电土建先建工程</t>
  </si>
  <si>
    <t>62.0%</t>
  </si>
  <si>
    <t>投产林埭变电站，开展嶝崎变土建配电楼施工。</t>
  </si>
  <si>
    <t>2025年湖里区优化营商环境电力设施配套建设项目</t>
  </si>
  <si>
    <t>28.0%</t>
  </si>
  <si>
    <t>持续推进迎峰度夏、网架优化等项目现场实施工作。</t>
  </si>
  <si>
    <t>附件1</t>
  </si>
  <si>
    <t>1-6月湖里区重点项目进展情况表</t>
  </si>
  <si>
    <t>编制单位：区住建局</t>
  </si>
  <si>
    <t>单位：万元</t>
  </si>
  <si>
    <t>总投资</t>
  </si>
  <si>
    <t>至2024年底累计完成投资</t>
  </si>
  <si>
    <t>2025年计划</t>
  </si>
  <si>
    <t>1-6月进展情况</t>
  </si>
  <si>
    <t>1-6月完成率</t>
  </si>
  <si>
    <t>挂钩
领导</t>
  </si>
  <si>
    <t>主要目标</t>
  </si>
  <si>
    <t>年度计划投资</t>
  </si>
  <si>
    <t>1-6月计划投资额</t>
  </si>
  <si>
    <t>主要形象</t>
  </si>
  <si>
    <t>完成投资额</t>
  </si>
  <si>
    <t>年度计划完成率</t>
  </si>
  <si>
    <t>合计（67项）</t>
  </si>
  <si>
    <t>（一）产业类（28项）</t>
  </si>
  <si>
    <t>完工项目（4项）</t>
  </si>
  <si>
    <t>*海峡新岸音乐街区</t>
  </si>
  <si>
    <t>完成建筑装修改造。</t>
  </si>
  <si>
    <t>区委宣传部</t>
  </si>
  <si>
    <t>刘云标
吕  方</t>
  </si>
  <si>
    <t>*厦门燕来福医院提升改造项目</t>
  </si>
  <si>
    <t>改造完成，验收。</t>
  </si>
  <si>
    <t>区卫健局</t>
  </si>
  <si>
    <t>吕  方</t>
  </si>
  <si>
    <t>*厦门国际健康驿站三期</t>
  </si>
  <si>
    <t>完成5栋11层保障性租赁住房封顶、1栋1层停车楼封顶，完成大部分保障性租赁住房基础配套设施建设。</t>
  </si>
  <si>
    <t>殿前街道</t>
  </si>
  <si>
    <t>焦  杨</t>
  </si>
  <si>
    <t>*马垅汽车旅馆及休闲中心</t>
  </si>
  <si>
    <t>工程全面施工完成并验收通过移交使用。</t>
  </si>
  <si>
    <t>续建项目（12项）</t>
  </si>
  <si>
    <t>#金砖数字工业智谷</t>
  </si>
  <si>
    <t>主体结构封顶。</t>
  </si>
  <si>
    <t>区科工局</t>
  </si>
  <si>
    <t>陈  炜</t>
  </si>
  <si>
    <t>*厦门市湖里区2023P12地块及配套工程</t>
  </si>
  <si>
    <t xml:space="preserve">
完成主体施工，进入精装修施工阶段。</t>
  </si>
  <si>
    <t>区住建局</t>
  </si>
  <si>
    <t>朱校园</t>
  </si>
  <si>
    <t>*中远海散建设工程</t>
  </si>
  <si>
    <t>完成2艘船舶交付。</t>
  </si>
  <si>
    <t>*厦门SM商业城三期、四期</t>
  </si>
  <si>
    <t>土护降施工完成，地下室结构及主体结构施工。</t>
  </si>
  <si>
    <t>区商务局</t>
  </si>
  <si>
    <t>*厦门泉州（安溪）经济合作区（湖里园）</t>
  </si>
  <si>
    <t>健为医疗三期项目主体建成；园区北侧物流中心主体建成；佳福隆二期主体建成；1.3万平方米工业厂房招商引资。</t>
  </si>
  <si>
    <t>区工业园区管委会</t>
  </si>
  <si>
    <t>*厦门荣佳-百信AI智慧科技产业园</t>
  </si>
  <si>
    <t>主体工程及砌筑工程完成。</t>
  </si>
  <si>
    <t>*卓雅大楼项目</t>
  </si>
  <si>
    <t>基坑支护及土方工程施工。</t>
  </si>
  <si>
    <t>*钙钛矿光伏组件产业化项目</t>
  </si>
  <si>
    <t>搭建100MW预量产线。</t>
  </si>
  <si>
    <t>湖里街道</t>
  </si>
  <si>
    <t>曾国辉</t>
  </si>
  <si>
    <t>*围里社区发展中心</t>
  </si>
  <si>
    <t>禾山街道</t>
  </si>
  <si>
    <t>*钟宅畲族社区发展中心</t>
  </si>
  <si>
    <t>*厦门市湖里区2024P07地块及配套工程</t>
  </si>
  <si>
    <t>完成基坑支护与土石方工程、桩基工程，主体结构达50%。</t>
  </si>
  <si>
    <t>金山街道</t>
  </si>
  <si>
    <t>安保医疗器械2024年技改扩建项目</t>
  </si>
  <si>
    <t>按序时进度采购设备。1-10月采购，交货安装使用。11-12月，提高自动化生产水平，降低能耗，提升生产经营效率。</t>
  </si>
  <si>
    <t>自动按压机/模具/注塑机等购置。</t>
  </si>
  <si>
    <t>开工项目（12项）</t>
  </si>
  <si>
    <t>#福厦经贸电影产业园</t>
  </si>
  <si>
    <t>旧改部分施工完成。</t>
  </si>
  <si>
    <t>*湖里新质智造产业园</t>
  </si>
  <si>
    <t>完成施工证办理并进场施工。</t>
  </si>
  <si>
    <t>——</t>
  </si>
  <si>
    <t>*太古可乐冰柜及运营资产投资项目</t>
  </si>
  <si>
    <t>厂房装修及设备投入。</t>
  </si>
  <si>
    <t>#建发健康2023G07</t>
  </si>
  <si>
    <t>基坑支护及土石方施工。</t>
  </si>
  <si>
    <t>*同致电子科技厦门汽车电子智能工厂建设</t>
  </si>
  <si>
    <t>6月进场施工、基坑支护与土石方、桩基、地下室施工完成，主体建设。</t>
  </si>
  <si>
    <t>*湖里区五缘体育文化中心</t>
  </si>
  <si>
    <t>12月开工建设。</t>
  </si>
  <si>
    <t>*厦门市湖里区2024P03地块及配套工程</t>
  </si>
  <si>
    <t>完成部分结构封顶。</t>
  </si>
  <si>
    <t>*蔡塘社区发展中心地铁连接体</t>
  </si>
  <si>
    <t>预计6月中旬基坑支护及土方工程完成，2025年底主楼结构封顶。</t>
  </si>
  <si>
    <t>江头街道</t>
  </si>
  <si>
    <t>戴乐生</t>
  </si>
  <si>
    <t>*厦门市湖里区2024P08地块及配套工程</t>
  </si>
  <si>
    <t>完成主体结构25%</t>
  </si>
  <si>
    <t>*厦门市湖里区2024P05地块及配套工程</t>
  </si>
  <si>
    <t xml:space="preserve">
完成地下室施工。</t>
  </si>
  <si>
    <t>中建·厦门金山财富中心项目</t>
  </si>
  <si>
    <t>地下室结构封顶。</t>
  </si>
  <si>
    <t>1.基坑支护工程完成；
2.地下室土方开挖。</t>
  </si>
  <si>
    <t>厦门市湖里区2025P05地块及配套工程</t>
  </si>
  <si>
    <t>主体结构5层。</t>
  </si>
  <si>
    <t>基坑开挖70%。</t>
  </si>
  <si>
    <t>（二）基础设施类（15项）</t>
  </si>
  <si>
    <t>完工项目（3项）</t>
  </si>
  <si>
    <t>*后坑社区城中村综合整治项目（管线改造及雨污分流工程）</t>
  </si>
  <si>
    <t xml:space="preserve">
强、弱电电气部分数据割接、拆旧完成，电气部分完工验收。</t>
  </si>
  <si>
    <t>蔡塘片区市政道路工程（一期）</t>
  </si>
  <si>
    <t>12月完成道路项目竣工验收。</t>
  </si>
  <si>
    <t>完成金盛路东段总工程量的65%。</t>
  </si>
  <si>
    <t>湖里区枋湖北路（金尚路-枋湖东路段）道路工程</t>
  </si>
  <si>
    <t>3月份完成农转用审批手续办理，12月底项目完工。</t>
  </si>
  <si>
    <t>项目序时推进，目前已完成总工程量57%。</t>
  </si>
  <si>
    <t>湖边水库东片区城市公园</t>
  </si>
  <si>
    <t>项目开工。</t>
  </si>
  <si>
    <t>建设单位完成方案预审，下一步编制上报可研报告。</t>
  </si>
  <si>
    <t>汤坂里公园景观工程</t>
  </si>
  <si>
    <t>安踏公园已于5月14日提供概念方案，项目根据安踏公园风格修改设计方案，截至目前基本已完成方案修改。</t>
  </si>
  <si>
    <t>美仑公园</t>
  </si>
  <si>
    <t>项目已报多规平台，目前空间协调，待下达前期计划。</t>
  </si>
  <si>
    <t>禾山路（兴隆路-园山南路段）、兴隆路东段及配套工程</t>
  </si>
  <si>
    <t>进场施工。</t>
  </si>
  <si>
    <t>跟进征地拆迁进度。</t>
  </si>
  <si>
    <t>泗水道辅路工程</t>
  </si>
  <si>
    <t>力争上半年完成路基工程、管线工程。</t>
  </si>
  <si>
    <t>1.K0+685~K0+850雨污管道安装回填完成；2.K0+850~K0+930路基土方施工；
3.K0+990~K1+116清表完成。</t>
  </si>
  <si>
    <t>金盛路下穿通道工程</t>
  </si>
  <si>
    <t>土方施工。</t>
  </si>
  <si>
    <t>正在多规平台征求意见。</t>
  </si>
  <si>
    <t>五缘湾北部重点流域及周边片区排水管网更新改造工程</t>
  </si>
  <si>
    <t>完成施工招标，进场实施。</t>
  </si>
  <si>
    <t>已于6月25日完成概算批复，正在编制招标清单。</t>
  </si>
  <si>
    <t>五缘湾南部重点流域及周边片区排水管网更新改造工程</t>
  </si>
  <si>
    <t>高崎机场北部周边片区排水管网更新改造工程</t>
  </si>
  <si>
    <t>高崎机场及南部周边片区(成功大道以西）排水管网更新改造工程</t>
  </si>
  <si>
    <t>高崎机场及南部周边片区(成功大道以东）排水管网更新改造工程</t>
  </si>
  <si>
    <t>1.已于6月25日完成概算批复，正在编制招标清单。
2.已于6月16日第三次发布溯源排查修测单位采购公告，已于7月1日开标。</t>
  </si>
  <si>
    <t>厦门东渡港片区排水管网更新改造工程</t>
  </si>
  <si>
    <t>（三）社会事业类（24项）</t>
  </si>
  <si>
    <t>完工项目（13项）</t>
  </si>
  <si>
    <t>#湖里街道社区卫生服务中心</t>
  </si>
  <si>
    <t>6月完成主体结构封顶，预计12月工程竣工。</t>
  </si>
  <si>
    <t>#钟宅北苑安置房二期工程（06-08C11、06-08C13地块）</t>
  </si>
  <si>
    <t>项目竣备交付。</t>
  </si>
  <si>
    <t>#蔡塘安商房06-10G22地块</t>
  </si>
  <si>
    <t>项目竣工。</t>
  </si>
  <si>
    <t>*金林湾花园安置型商品房四期工程</t>
  </si>
  <si>
    <t>项目竣工验收。</t>
  </si>
  <si>
    <t>*保障性租赁住房古地石公寓项目</t>
  </si>
  <si>
    <t>取得项目竣工验收备案证明。</t>
  </si>
  <si>
    <t>*禾美公服综合体</t>
  </si>
  <si>
    <t>砌体、抹灰、室内初装修、外立面装修、室外景观工程、机电安装调试联动、预验收、竣工验收。</t>
  </si>
  <si>
    <t>*厦门医学院附属口腔医院科教综合用房</t>
  </si>
  <si>
    <t>*金山街道社会事务综合服务中心及幼儿园项目</t>
  </si>
  <si>
    <t>高金林社区服务中心</t>
  </si>
  <si>
    <t>1.外墙施工完成90%；
2.内墙抹灰完成95%。</t>
  </si>
  <si>
    <t>岭下社区服务中心项目</t>
  </si>
  <si>
    <t>1.内、外墙腻子全部完成；
2.栏杆、铝合金预埋件施工完成；
3.吊顶龙骨安装完成80%；
4.铝型材窗框安装95%；
5.防水施工完成80%；
6.消防安装完成80%；通风安装完成80%；水电安装完成70%；空调安装完成80%。</t>
  </si>
  <si>
    <t>坂尚社区服务中心项目</t>
  </si>
  <si>
    <t>项目预验收完成。</t>
  </si>
  <si>
    <t>五缘湾北社区服务中心项目</t>
  </si>
  <si>
    <t>完成竣工预验收。</t>
  </si>
  <si>
    <t>完成地下室地板混凝土浇筑。</t>
  </si>
  <si>
    <t>体育公园片区B59地块社区服务中心项目</t>
  </si>
  <si>
    <t>6月30日取得竣工备案证明。</t>
  </si>
  <si>
    <t>续建项目（8项）</t>
  </si>
  <si>
    <t>#蔡塘安商房06-10G19地块</t>
  </si>
  <si>
    <t>#海天路安置房（D地块）</t>
  </si>
  <si>
    <t>主体结构施工60%。</t>
  </si>
  <si>
    <t>*厦门一中湖里分校</t>
  </si>
  <si>
    <t>主体结构验收，室内外装修。</t>
  </si>
  <si>
    <t>区教育局</t>
  </si>
  <si>
    <t>*康乐学校（水上乐园地块）</t>
  </si>
  <si>
    <t>*湖里区公共卫生综合楼改扩建项目</t>
  </si>
  <si>
    <t>项目达到预验收条件。</t>
  </si>
  <si>
    <t>康乐二小改扩建艺体楼项目</t>
  </si>
  <si>
    <t>主体施工。</t>
  </si>
  <si>
    <t>抗拔桩施工。</t>
  </si>
  <si>
    <t>坂美公服综合体</t>
  </si>
  <si>
    <t>装修及设备安装。</t>
  </si>
  <si>
    <t>地下室顶板封顶、主体完成至二层梁板。</t>
  </si>
  <si>
    <t>湖里区停车场PPP项目包（第一期）</t>
  </si>
  <si>
    <t>1.薛岭山公园南侧地下公共停车库完成土方开挖、主体结构、装饰装修及设备安装。
2.康乐二小改扩建艺体楼项目完成围护结构、土方开挖，主体结构完成38%。</t>
  </si>
  <si>
    <t>薛岭山公园停车库土方开挖；康乐二小项目抗拔桩施工。</t>
  </si>
  <si>
    <t>开工项目（3项）</t>
  </si>
  <si>
    <t>*塘边社片区城中村改造项目</t>
  </si>
  <si>
    <t>塘边社两改造三提升。</t>
  </si>
  <si>
    <t>*浦园城中村改造项目</t>
  </si>
  <si>
    <t>10月完成监理、施工单位招标；11月项目开工，进行项目基坑及土石方施工。</t>
  </si>
  <si>
    <t>湖边学校</t>
  </si>
  <si>
    <t>1.完成基坑支护施工图编制及送审工作，同步启动预算编制工作。
2.完成可研修编工作，计划7月完成可研决策工作。</t>
  </si>
  <si>
    <t>备注：加#为省重点项目，加*为市重点项目，其余为区重点项目。其中省重点项目8个（金砖数字工业智谷、福厦经贸电影产业园、建发健康2023G07项目、蔡塘安商房06-10G19地块、蔡塘安商房06-10G22地块、钟宅北苑安置房二期工程（06-08C11、06-08C13地块）、海天路安置房（D地块）、湖里街道社区卫生服务中心）。</t>
  </si>
  <si>
    <t>附件2</t>
  </si>
  <si>
    <t>1-6月辖区其他市级重点项目进展情况表</t>
  </si>
  <si>
    <t>编制单位：区住建局                                                                                                                                                    单位：万元</t>
  </si>
  <si>
    <t>区级责任单位</t>
  </si>
  <si>
    <t>投资额</t>
  </si>
  <si>
    <t>合计（37个）</t>
  </si>
  <si>
    <t>自贸区管委会（1个）</t>
  </si>
  <si>
    <t>完成东侧护岸全部桩基、承台、胸墙施工，完成南侧护岸施工，完成清淤工程70%。</t>
  </si>
  <si>
    <t>火炬管委会（1个）</t>
  </si>
  <si>
    <t>一季度办理竣工验收，二季度完成竣工验收，三季度项目投用，四季度项目投用。</t>
  </si>
  <si>
    <t>区科工局
（火炬办）</t>
  </si>
  <si>
    <t>市卫健委（3个）</t>
  </si>
  <si>
    <t>#国家心血管医学研究分中心</t>
  </si>
  <si>
    <t>2025年5月主体结构封顶，8月开始装饰装修施工。</t>
  </si>
  <si>
    <t>北院区：竣工验收，交付；南院区：主体结构封顶，精装完成40%。</t>
  </si>
  <si>
    <t xml:space="preserve">
室内装修及机电工程完成80%。</t>
  </si>
  <si>
    <t>市市政园林局（1个）</t>
  </si>
  <si>
    <t>年度计划投资12亿元。</t>
  </si>
  <si>
    <t>市交通局（1个）</t>
  </si>
  <si>
    <t>#厦门第三东通道（厦金大桥厦门段）</t>
  </si>
  <si>
    <t>桥梁桩基、隧道开挖、墩台预制等施工。</t>
  </si>
  <si>
    <t>厦门港口局（2个）</t>
  </si>
  <si>
    <t>完成年度考核验收。</t>
  </si>
  <si>
    <t>厦门通信管理局（5个）</t>
  </si>
  <si>
    <t>计划于3月项目开工，12月竣工验收。</t>
  </si>
  <si>
    <t>通信基础设施配套工程上半年预估完成750个5G站址建设工程、预估完成新建楼宇室分覆盖面积260万平方米；下半年完成约850个5G站址建设工程，预估完成新建楼宇室分覆盖面积323万平方米。</t>
  </si>
  <si>
    <t>项目投用。</t>
  </si>
  <si>
    <t>3月启动，12月完工。</t>
  </si>
  <si>
    <t>2025年规划算力能力200P，25年3月启动，12月完成。</t>
  </si>
  <si>
    <t>两岸金融中心指挥部（12个）</t>
  </si>
  <si>
    <t>#金砖国家新工业革命伙伴关系创新基地总部区项目</t>
  </si>
  <si>
    <t>桩基工程施工完成，基坑土方开挖完成，C23地块塔楼区域底板施工完成。</t>
  </si>
  <si>
    <t>#厦门国贸实验高级中学</t>
  </si>
  <si>
    <t xml:space="preserve">
9月项目竣工交付。</t>
  </si>
  <si>
    <t>一季度完成立项批复工作；二季度完成工规办理、农转用工作、施工图审查；三季度完成概算批复、工程量清单编制工作；四季度完成施工监理招标工作、办理施工许可进场施工。</t>
  </si>
  <si>
    <t>#厦门农商银行总部大厦</t>
  </si>
  <si>
    <t>一季度：主体结构完成15层。二季度：主体结构完成25层。三季度：主体结构封顶。四季度：主楼外架及塔吊拆除完成。</t>
  </si>
  <si>
    <t>两岸金融中心湖里分指挥部</t>
  </si>
  <si>
    <t>完成主体结构封顶，进行幕墙、机电安装，室内精装修。</t>
  </si>
  <si>
    <t>一季度完成地下室施工至正负零标高；二季度主体结构施工至6层；三季度主体结构施工至15层；四季度完成主体结构封顶。</t>
  </si>
  <si>
    <t>#厦门银行总行大厦工程</t>
  </si>
  <si>
    <t>第一季度砌筑结构完成、安装工程完成20%、精装施工完成20%；第二季度幕墙外立面封闭完成、安装工程完成40%、精装施工完成40%；第三季度幕墙室内封堵完成、安装工程完成60%、精装施工完成60%；第四季度安装工程完成80%、精装施工完成80%。</t>
  </si>
  <si>
    <t>一季度完成市环艺会方案评审，开展施工图设计及工规报审；二季度完成工规批复、完成施工图审查、监理、施工单位招标；三季度工程桩基完成100%；四季度土方完成，地下室结构完成20%。</t>
  </si>
  <si>
    <t>10月完成基坑支护及土石方施工，12月完成地下室主楼区域负二层板结构施工。</t>
  </si>
  <si>
    <t>5月完成基坑及土石方工程施工，10月完成地下室施工，12月主体工程施工完成40%。</t>
  </si>
  <si>
    <t>12月项目完工。</t>
  </si>
  <si>
    <t>金谷路（环岛干道至五通西路段）6月完工，金谷路(田头西二路-环岛东路)段、泥金路（五通路-环岛东路）段6月开工。</t>
  </si>
  <si>
    <t>港口高质量发展指挥部（5个）</t>
  </si>
  <si>
    <t>#厦门西海湾邮轮城</t>
  </si>
  <si>
    <t>1-4号地块竣备，6号地块竣备，7号地块竣备，5号地块商业主体封顶外立面施工装修施工，5号地块写字楼及酒店主体施工。</t>
  </si>
  <si>
    <t>2025年完成超级商业和新航站楼配套商业项目建设与商业招商工作，进入运营期。待邮轮海关和通关区域完成，交付场地后，2026年完成《鼓浪回响》大型演艺开演。</t>
  </si>
  <si>
    <t>区文旅局</t>
  </si>
  <si>
    <t>隧道主体结构基本完工。</t>
  </si>
  <si>
    <t>项目完工。</t>
  </si>
  <si>
    <t>项目于2025年7月结构楼板基本完工，2025年9月装修基本完工，2025年10月预验收。</t>
  </si>
  <si>
    <t>轨道交通建设指挥部
（3个）</t>
  </si>
  <si>
    <t>#厦门轨道交通3号线</t>
  </si>
  <si>
    <t>开展机场段机电安装装修施工，预计至年底机电开累完成85%。</t>
  </si>
  <si>
    <t>区地铁办</t>
  </si>
  <si>
    <t>完成项目竣工备案。</t>
  </si>
  <si>
    <t>视三期建规获批复情况，完成项目审批，开展管线迁改及三通一平等施工。</t>
  </si>
  <si>
    <t>国网厦门供电公司
（3个）</t>
  </si>
  <si>
    <t>续建将军祠-鸿山110kV线路改造工程、店里110kV输变电工程、等工程。计划新开工林埭220kV输变电扩建工程等工程。</t>
  </si>
  <si>
    <t xml:space="preserve">
开工洪茂变等土建先建工程；竣工林埭土建先建工程。</t>
  </si>
  <si>
    <t>年底竣工。</t>
  </si>
  <si>
    <t>备注：加#为省重点项目，共8个，分别为国家心血管医学研究分中心、厦门第三东通道（厦金大桥厦门段）、金砖国家新工业革命伙伴关系创新基地总部区项目、厦门国贸实验高级中学、厦门农商银行总部大厦、厦门银行总行大厦工程、厦门西海湾邮轮城项目、厦门轨道交通3号线。</t>
  </si>
  <si>
    <t>附件3</t>
  </si>
  <si>
    <t>1-6月区级重点项目责任单位完成投资情况表</t>
  </si>
  <si>
    <t>编制单位：区住建局                                                                      单位：万元</t>
  </si>
  <si>
    <t>项目数（个）</t>
  </si>
  <si>
    <t>计划投资</t>
  </si>
  <si>
    <t>实际投资</t>
  </si>
  <si>
    <t>超前、滞后额</t>
  </si>
  <si>
    <t>合计</t>
  </si>
  <si>
    <t>湖里区2025年第一批重点项目名单</t>
  </si>
  <si>
    <t>1-4月计划</t>
  </si>
  <si>
    <t>1-4月实际</t>
  </si>
  <si>
    <t>超额</t>
  </si>
  <si>
    <t>区委宣传部（2个）</t>
  </si>
  <si>
    <t>区教育局
（4个）</t>
  </si>
  <si>
    <t>区科工局
（4个）</t>
  </si>
  <si>
    <t>区住建局
（30个）</t>
  </si>
  <si>
    <t>保障性租赁住房古地石公寓项目</t>
  </si>
  <si>
    <t>浦园城中村改造项目</t>
  </si>
  <si>
    <t>区商务局（1个）</t>
  </si>
  <si>
    <t>区卫健局
（4个）</t>
  </si>
  <si>
    <t>建发健康2023G07</t>
  </si>
  <si>
    <t>厦门医学院附属口腔医院科教综合用房</t>
  </si>
  <si>
    <t>区工业园区管委会
（3个）</t>
  </si>
  <si>
    <t>湖里街道
（3个）</t>
  </si>
  <si>
    <t>殿前街道（2个）</t>
  </si>
  <si>
    <t>江头街道（2个）</t>
  </si>
  <si>
    <t>禾山街道
（6个）</t>
  </si>
  <si>
    <t>金山街道
（6个）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</si>
</sst>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%"/>
    <numFmt numFmtId="179" formatCode="0;\-0"/>
  </numFmts>
  <fonts count="5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黑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6"/>
      <name val="方正小标宋简体"/>
      <charset val="134"/>
    </font>
    <font>
      <sz val="10.5"/>
      <name val="方正小标宋简体"/>
      <charset val="134"/>
    </font>
    <font>
      <b/>
      <sz val="10.5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36"/>
      <color theme="4" tint="-0.25"/>
      <name val="方正小标宋简体"/>
      <charset val="134"/>
    </font>
    <font>
      <sz val="36"/>
      <color rgb="FF7030A0"/>
      <name val="方正小标宋简体"/>
      <charset val="134"/>
    </font>
    <font>
      <b/>
      <sz val="12"/>
      <name val="宋体"/>
      <charset val="134"/>
    </font>
    <font>
      <b/>
      <sz val="12"/>
      <color rgb="FF7030A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7030A0"/>
      <name val="宋体"/>
      <charset val="134"/>
    </font>
    <font>
      <sz val="36"/>
      <name val="方正小标宋简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 tint="0.349986266670736"/>
      </right>
      <top/>
      <bottom/>
      <diagonal/>
    </border>
    <border>
      <left style="thin">
        <color theme="1" tint="0.349986266670736"/>
      </left>
      <right style="thin">
        <color theme="1" tint="0.349986266670736"/>
      </right>
      <top/>
      <bottom/>
      <diagonal/>
    </border>
    <border>
      <left style="thin">
        <color theme="1" tint="0.349986266670736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rgb="FFFFFFFF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9" fillId="10" borderId="2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5" borderId="24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50" fillId="12" borderId="31" applyNumberFormat="0" applyAlignment="0" applyProtection="0">
      <alignment vertical="center"/>
    </xf>
    <xf numFmtId="0" fontId="40" fillId="12" borderId="25" applyNumberFormat="0" applyAlignment="0" applyProtection="0">
      <alignment vertical="center"/>
    </xf>
    <xf numFmtId="0" fontId="43" fillId="19" borderId="26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</cellStyleXfs>
  <cellXfs count="20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/>
    <xf numFmtId="0" fontId="11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77" fontId="7" fillId="0" borderId="0" xfId="0" applyNumberFormat="1" applyFont="1" applyFill="1" applyBorder="1" applyAlignment="1"/>
    <xf numFmtId="178" fontId="7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8" fontId="10" fillId="0" borderId="1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7" fontId="16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 wrapText="1"/>
    </xf>
    <xf numFmtId="177" fontId="14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2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2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0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9" fontId="28" fillId="3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6"/>
  <sheetViews>
    <sheetView zoomScale="80" zoomScaleNormal="80" workbookViewId="0">
      <pane xSplit="2" ySplit="4" topLeftCell="E47" activePane="bottomRight" state="frozen"/>
      <selection/>
      <selection pane="topRight"/>
      <selection pane="bottomLeft"/>
      <selection pane="bottomRight" activeCell="Z1" sqref="Z$1:BB$1048576"/>
    </sheetView>
  </sheetViews>
  <sheetFormatPr defaultColWidth="9" defaultRowHeight="15.75" customHeight="1"/>
  <cols>
    <col min="1" max="1" width="5.46666666666667" customWidth="1"/>
    <col min="2" max="2" width="19.0666666666667" style="138" customWidth="1"/>
    <col min="3" max="3" width="4.69166666666667" style="139" customWidth="1"/>
    <col min="4" max="4" width="5.93333333333333" style="140" customWidth="1"/>
    <col min="5" max="5" width="12.625" customWidth="1"/>
    <col min="6" max="6" width="9" customWidth="1"/>
    <col min="7" max="7" width="8.75" customWidth="1"/>
    <col min="8" max="8" width="10.625" customWidth="1"/>
    <col min="9" max="9" width="11.7166666666667" customWidth="1"/>
    <col min="10" max="10" width="11.0916666666667" customWidth="1"/>
    <col min="11" max="11" width="10.625" customWidth="1"/>
    <col min="12" max="12" width="8.275" customWidth="1"/>
    <col min="13" max="13" width="10.775" customWidth="1"/>
    <col min="14" max="14" width="9.68333333333333" customWidth="1"/>
    <col min="15" max="15" width="8.275" customWidth="1"/>
    <col min="16" max="16" width="8.59166666666667" customWidth="1"/>
    <col min="17" max="17" width="10.4666666666667" customWidth="1"/>
    <col min="18" max="18" width="8.43333333333333" style="141" customWidth="1"/>
    <col min="19" max="19" width="10.3083333333333" style="142" customWidth="1"/>
    <col min="20" max="20" width="8.75" customWidth="1"/>
    <col min="21" max="21" width="8.28333333333333" customWidth="1"/>
    <col min="22" max="22" width="7.03333333333333" customWidth="1"/>
    <col min="23" max="23" width="9.36666666666667" customWidth="1"/>
    <col min="24" max="24" width="8.74166666666667" customWidth="1"/>
    <col min="25" max="25" width="33.125" customWidth="1"/>
  </cols>
  <sheetData>
    <row r="1" ht="64" customHeight="1" spans="1:25">
      <c r="A1" s="143" t="s">
        <v>0</v>
      </c>
      <c r="B1" s="144"/>
      <c r="C1" s="143"/>
      <c r="D1" s="145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77"/>
      <c r="S1" s="178"/>
      <c r="T1" s="143"/>
      <c r="U1" s="143"/>
      <c r="V1" s="143"/>
      <c r="W1" s="143"/>
      <c r="X1" s="143"/>
      <c r="Y1" s="143"/>
    </row>
    <row r="2" ht="19" customHeight="1" spans="1:25">
      <c r="A2" s="146" t="s">
        <v>1</v>
      </c>
      <c r="B2" s="147" t="s">
        <v>2</v>
      </c>
      <c r="C2" s="148" t="s">
        <v>3</v>
      </c>
      <c r="D2" s="149" t="s">
        <v>4</v>
      </c>
      <c r="E2" s="148" t="s">
        <v>5</v>
      </c>
      <c r="F2" s="148" t="s">
        <v>6</v>
      </c>
      <c r="G2" s="148" t="s">
        <v>7</v>
      </c>
      <c r="H2" s="148" t="s">
        <v>8</v>
      </c>
      <c r="I2" s="148" t="s">
        <v>9</v>
      </c>
      <c r="J2" s="170" t="s">
        <v>10</v>
      </c>
      <c r="K2" s="171"/>
      <c r="L2" s="172"/>
      <c r="M2" s="148" t="s">
        <v>11</v>
      </c>
      <c r="N2" s="170" t="s">
        <v>10</v>
      </c>
      <c r="O2" s="171"/>
      <c r="P2" s="172"/>
      <c r="Q2" s="148" t="s">
        <v>12</v>
      </c>
      <c r="R2" s="179" t="s">
        <v>13</v>
      </c>
      <c r="S2" s="180" t="s">
        <v>14</v>
      </c>
      <c r="T2" s="146" t="s">
        <v>14</v>
      </c>
      <c r="U2" s="146" t="s">
        <v>14</v>
      </c>
      <c r="V2" s="146" t="s">
        <v>14</v>
      </c>
      <c r="W2" s="146" t="s">
        <v>14</v>
      </c>
      <c r="X2" s="146" t="s">
        <v>14</v>
      </c>
      <c r="Y2" s="146" t="s">
        <v>15</v>
      </c>
    </row>
    <row r="3" ht="16" customHeight="1" spans="1:25">
      <c r="A3" s="146" t="s">
        <v>16</v>
      </c>
      <c r="B3" s="147" t="s">
        <v>2</v>
      </c>
      <c r="C3" s="150"/>
      <c r="D3" s="151"/>
      <c r="E3" s="150"/>
      <c r="F3" s="150"/>
      <c r="G3" s="150"/>
      <c r="H3" s="150"/>
      <c r="I3" s="150"/>
      <c r="J3" s="173"/>
      <c r="K3" s="174"/>
      <c r="L3" s="175"/>
      <c r="M3" s="150"/>
      <c r="N3" s="173"/>
      <c r="O3" s="174"/>
      <c r="P3" s="175"/>
      <c r="Q3" s="150"/>
      <c r="R3" s="179" t="s">
        <v>17</v>
      </c>
      <c r="S3" s="180" t="s">
        <v>18</v>
      </c>
      <c r="T3" s="146" t="s">
        <v>10</v>
      </c>
      <c r="U3" s="146" t="s">
        <v>10</v>
      </c>
      <c r="V3" s="146" t="s">
        <v>10</v>
      </c>
      <c r="W3" s="146" t="s">
        <v>19</v>
      </c>
      <c r="X3" s="146" t="s">
        <v>20</v>
      </c>
      <c r="Y3" s="146" t="s">
        <v>15</v>
      </c>
    </row>
    <row r="4" ht="35" customHeight="1" spans="1:25">
      <c r="A4" s="148" t="s">
        <v>16</v>
      </c>
      <c r="B4" s="152" t="s">
        <v>2</v>
      </c>
      <c r="C4" s="150"/>
      <c r="D4" s="151"/>
      <c r="E4" s="153"/>
      <c r="F4" s="153"/>
      <c r="G4" s="153"/>
      <c r="H4" s="153"/>
      <c r="I4" s="153"/>
      <c r="J4" s="146" t="s">
        <v>21</v>
      </c>
      <c r="K4" s="146" t="s">
        <v>22</v>
      </c>
      <c r="L4" s="146" t="s">
        <v>23</v>
      </c>
      <c r="M4" s="153"/>
      <c r="N4" s="146" t="s">
        <v>21</v>
      </c>
      <c r="O4" s="146" t="s">
        <v>22</v>
      </c>
      <c r="P4" s="146" t="s">
        <v>23</v>
      </c>
      <c r="Q4" s="153"/>
      <c r="R4" s="179" t="s">
        <v>17</v>
      </c>
      <c r="S4" s="180" t="s">
        <v>18</v>
      </c>
      <c r="T4" s="146" t="s">
        <v>21</v>
      </c>
      <c r="U4" s="146" t="s">
        <v>22</v>
      </c>
      <c r="V4" s="146" t="s">
        <v>23</v>
      </c>
      <c r="W4" s="146" t="s">
        <v>19</v>
      </c>
      <c r="X4" s="146" t="s">
        <v>20</v>
      </c>
      <c r="Y4" s="146" t="s">
        <v>15</v>
      </c>
    </row>
    <row r="5" ht="35" customHeight="1" spans="1:25">
      <c r="A5" s="154"/>
      <c r="B5" s="147" t="s">
        <v>24</v>
      </c>
      <c r="C5" s="146"/>
      <c r="D5" s="155"/>
      <c r="E5" s="153"/>
      <c r="F5" s="153"/>
      <c r="G5" s="153"/>
      <c r="H5" s="153"/>
      <c r="I5" s="153">
        <f>I6+I49</f>
        <v>21275287</v>
      </c>
      <c r="J5" s="153">
        <f t="shared" ref="J5:Y5" si="0">J6+J49</f>
        <v>13971285</v>
      </c>
      <c r="K5" s="153">
        <f t="shared" si="0"/>
        <v>6885360</v>
      </c>
      <c r="L5" s="153">
        <f t="shared" si="0"/>
        <v>418642</v>
      </c>
      <c r="M5" s="153">
        <f t="shared" si="0"/>
        <v>3139211</v>
      </c>
      <c r="N5" s="153">
        <f t="shared" si="0"/>
        <v>1849449</v>
      </c>
      <c r="O5" s="153">
        <f t="shared" si="0"/>
        <v>1172627</v>
      </c>
      <c r="P5" s="153">
        <f t="shared" si="0"/>
        <v>117135</v>
      </c>
      <c r="Q5" s="153">
        <f t="shared" si="0"/>
        <v>8090099</v>
      </c>
      <c r="R5" s="176">
        <f t="shared" si="0"/>
        <v>1202682</v>
      </c>
      <c r="S5" s="181">
        <f t="shared" si="0"/>
        <v>1890579</v>
      </c>
      <c r="T5" s="153">
        <f t="shared" si="0"/>
        <v>991964</v>
      </c>
      <c r="U5" s="153">
        <f t="shared" si="0"/>
        <v>837915</v>
      </c>
      <c r="V5" s="153">
        <f t="shared" si="0"/>
        <v>60700</v>
      </c>
      <c r="W5" s="182">
        <f>S5/R5</f>
        <v>1.57196914895209</v>
      </c>
      <c r="X5" s="182">
        <f>S5/M5</f>
        <v>0.602246551760936</v>
      </c>
      <c r="Y5" s="146"/>
    </row>
    <row r="6" ht="35" customHeight="1" spans="1:25">
      <c r="A6" s="156" t="s">
        <v>25</v>
      </c>
      <c r="B6" s="157" t="s">
        <v>26</v>
      </c>
      <c r="C6" s="146"/>
      <c r="D6" s="155"/>
      <c r="E6" s="153"/>
      <c r="F6" s="153"/>
      <c r="G6" s="153"/>
      <c r="H6" s="153"/>
      <c r="I6" s="176">
        <f t="shared" ref="I6:V6" si="1">SUM(I7:I48)</f>
        <v>8150427</v>
      </c>
      <c r="J6" s="176">
        <f t="shared" si="1"/>
        <v>3002444</v>
      </c>
      <c r="K6" s="176">
        <f t="shared" si="1"/>
        <v>4836044</v>
      </c>
      <c r="L6" s="176">
        <f t="shared" si="1"/>
        <v>311939</v>
      </c>
      <c r="M6" s="176">
        <f t="shared" si="1"/>
        <v>1520545</v>
      </c>
      <c r="N6" s="176">
        <f t="shared" si="1"/>
        <v>492918</v>
      </c>
      <c r="O6" s="176">
        <f t="shared" si="1"/>
        <v>975527</v>
      </c>
      <c r="P6" s="176">
        <f t="shared" si="1"/>
        <v>52100</v>
      </c>
      <c r="Q6" s="176">
        <f t="shared" si="1"/>
        <v>2221653</v>
      </c>
      <c r="R6" s="176">
        <f t="shared" si="1"/>
        <v>520639</v>
      </c>
      <c r="S6" s="183">
        <f t="shared" si="1"/>
        <v>1144123</v>
      </c>
      <c r="T6" s="183">
        <f t="shared" si="1"/>
        <v>365925</v>
      </c>
      <c r="U6" s="183">
        <f t="shared" si="1"/>
        <v>741871</v>
      </c>
      <c r="V6" s="183">
        <f t="shared" si="1"/>
        <v>36327</v>
      </c>
      <c r="W6" s="182">
        <f>S6/R6</f>
        <v>2.19753610467137</v>
      </c>
      <c r="X6" s="182">
        <f>S6/M6</f>
        <v>0.75244270968633</v>
      </c>
      <c r="Y6" s="146"/>
    </row>
    <row r="7" ht="50" customHeight="1" spans="1:25">
      <c r="A7" s="158">
        <v>1</v>
      </c>
      <c r="B7" s="159" t="s">
        <v>27</v>
      </c>
      <c r="C7" s="160" t="s">
        <v>28</v>
      </c>
      <c r="D7" s="161" t="s">
        <v>29</v>
      </c>
      <c r="E7" s="158" t="s">
        <v>30</v>
      </c>
      <c r="F7" s="158" t="s">
        <v>31</v>
      </c>
      <c r="G7" s="158" t="s">
        <v>32</v>
      </c>
      <c r="H7" s="158" t="s">
        <v>33</v>
      </c>
      <c r="I7" s="158">
        <v>182400</v>
      </c>
      <c r="J7" s="158">
        <v>137800</v>
      </c>
      <c r="K7" s="158">
        <v>44600</v>
      </c>
      <c r="L7" s="158">
        <v>0</v>
      </c>
      <c r="M7" s="158">
        <v>19000</v>
      </c>
      <c r="N7" s="158">
        <v>19000</v>
      </c>
      <c r="O7" s="158">
        <v>0</v>
      </c>
      <c r="P7" s="158">
        <v>0</v>
      </c>
      <c r="Q7" s="158">
        <v>32388</v>
      </c>
      <c r="R7" s="184">
        <v>9600</v>
      </c>
      <c r="S7" s="185">
        <v>14750</v>
      </c>
      <c r="T7" s="158">
        <v>14750</v>
      </c>
      <c r="U7" s="158">
        <v>0</v>
      </c>
      <c r="V7" s="158">
        <v>0</v>
      </c>
      <c r="W7" s="158" t="s">
        <v>34</v>
      </c>
      <c r="X7" s="158" t="s">
        <v>35</v>
      </c>
      <c r="Y7" s="192" t="s">
        <v>36</v>
      </c>
    </row>
    <row r="8" ht="50" customHeight="1" spans="1:25">
      <c r="A8" s="158">
        <v>2</v>
      </c>
      <c r="B8" s="159" t="s">
        <v>37</v>
      </c>
      <c r="C8" s="160" t="s">
        <v>28</v>
      </c>
      <c r="D8" s="161" t="s">
        <v>29</v>
      </c>
      <c r="E8" s="158" t="s">
        <v>30</v>
      </c>
      <c r="F8" s="158" t="s">
        <v>31</v>
      </c>
      <c r="G8" s="158" t="s">
        <v>32</v>
      </c>
      <c r="H8" s="158" t="s">
        <v>38</v>
      </c>
      <c r="I8" s="158">
        <v>38000</v>
      </c>
      <c r="J8" s="158">
        <v>8000</v>
      </c>
      <c r="K8" s="158">
        <v>0</v>
      </c>
      <c r="L8" s="158">
        <v>30000</v>
      </c>
      <c r="M8" s="158">
        <v>8500</v>
      </c>
      <c r="N8" s="158">
        <v>2500</v>
      </c>
      <c r="O8" s="158">
        <v>0</v>
      </c>
      <c r="P8" s="158">
        <v>6000</v>
      </c>
      <c r="Q8" s="158">
        <v>0</v>
      </c>
      <c r="R8" s="184">
        <v>3700</v>
      </c>
      <c r="S8" s="185">
        <v>3700</v>
      </c>
      <c r="T8" s="158">
        <v>700</v>
      </c>
      <c r="U8" s="158">
        <v>0</v>
      </c>
      <c r="V8" s="158">
        <v>3000</v>
      </c>
      <c r="W8" s="158" t="s">
        <v>39</v>
      </c>
      <c r="X8" s="158" t="s">
        <v>40</v>
      </c>
      <c r="Y8" s="192" t="s">
        <v>41</v>
      </c>
    </row>
    <row r="9" ht="50" customHeight="1" spans="1:25">
      <c r="A9" s="158">
        <v>3</v>
      </c>
      <c r="B9" s="159" t="s">
        <v>42</v>
      </c>
      <c r="C9" s="160" t="s">
        <v>28</v>
      </c>
      <c r="D9" s="161" t="s">
        <v>43</v>
      </c>
      <c r="E9" s="158" t="s">
        <v>30</v>
      </c>
      <c r="F9" s="158" t="s">
        <v>31</v>
      </c>
      <c r="G9" s="158" t="s">
        <v>32</v>
      </c>
      <c r="H9" s="158" t="s">
        <v>44</v>
      </c>
      <c r="I9" s="158">
        <v>45000</v>
      </c>
      <c r="J9" s="158">
        <v>33600</v>
      </c>
      <c r="K9" s="158">
        <v>6400</v>
      </c>
      <c r="L9" s="158">
        <v>5000</v>
      </c>
      <c r="M9" s="158">
        <v>2000</v>
      </c>
      <c r="N9" s="158">
        <v>2000</v>
      </c>
      <c r="O9" s="158">
        <v>0</v>
      </c>
      <c r="P9" s="158">
        <v>0</v>
      </c>
      <c r="Q9" s="158">
        <v>0</v>
      </c>
      <c r="R9" s="184">
        <v>400</v>
      </c>
      <c r="S9" s="185">
        <v>400</v>
      </c>
      <c r="T9" s="158">
        <v>400</v>
      </c>
      <c r="U9" s="158">
        <v>0</v>
      </c>
      <c r="V9" s="158">
        <v>0</v>
      </c>
      <c r="W9" s="158" t="s">
        <v>39</v>
      </c>
      <c r="X9" s="158" t="s">
        <v>45</v>
      </c>
      <c r="Y9" s="192" t="s">
        <v>46</v>
      </c>
    </row>
    <row r="10" ht="50" customHeight="1" spans="1:25">
      <c r="A10" s="158">
        <v>4</v>
      </c>
      <c r="B10" s="162" t="s">
        <v>47</v>
      </c>
      <c r="C10" s="160" t="s">
        <v>28</v>
      </c>
      <c r="D10" s="161" t="s">
        <v>48</v>
      </c>
      <c r="E10" s="158" t="s">
        <v>30</v>
      </c>
      <c r="F10" s="158" t="s">
        <v>49</v>
      </c>
      <c r="G10" s="158" t="s">
        <v>32</v>
      </c>
      <c r="H10" s="158" t="s">
        <v>50</v>
      </c>
      <c r="I10" s="158">
        <v>213394</v>
      </c>
      <c r="J10" s="158">
        <v>71971</v>
      </c>
      <c r="K10" s="158">
        <v>141423</v>
      </c>
      <c r="L10" s="158">
        <v>0</v>
      </c>
      <c r="M10" s="158">
        <v>20000</v>
      </c>
      <c r="N10" s="158">
        <v>20000</v>
      </c>
      <c r="O10" s="158">
        <v>0</v>
      </c>
      <c r="P10" s="158">
        <v>0</v>
      </c>
      <c r="Q10" s="158">
        <v>286011</v>
      </c>
      <c r="R10" s="184">
        <v>12800</v>
      </c>
      <c r="S10" s="185">
        <v>18300</v>
      </c>
      <c r="T10" s="158">
        <v>18300</v>
      </c>
      <c r="U10" s="158">
        <v>0</v>
      </c>
      <c r="V10" s="158">
        <v>0</v>
      </c>
      <c r="W10" s="158" t="s">
        <v>51</v>
      </c>
      <c r="X10" s="158" t="s">
        <v>52</v>
      </c>
      <c r="Y10" s="192" t="s">
        <v>53</v>
      </c>
    </row>
    <row r="11" ht="50" customHeight="1" spans="1:25">
      <c r="A11" s="158">
        <v>5</v>
      </c>
      <c r="B11" s="162" t="s">
        <v>54</v>
      </c>
      <c r="C11" s="160" t="s">
        <v>28</v>
      </c>
      <c r="D11" s="161" t="s">
        <v>29</v>
      </c>
      <c r="E11" s="158" t="s">
        <v>30</v>
      </c>
      <c r="F11" s="158" t="s">
        <v>49</v>
      </c>
      <c r="G11" s="158" t="s">
        <v>32</v>
      </c>
      <c r="H11" s="158" t="s">
        <v>55</v>
      </c>
      <c r="I11" s="158">
        <v>533998</v>
      </c>
      <c r="J11" s="158">
        <v>173676</v>
      </c>
      <c r="K11" s="158">
        <v>360322</v>
      </c>
      <c r="L11" s="158">
        <v>0</v>
      </c>
      <c r="M11" s="158">
        <v>68000</v>
      </c>
      <c r="N11" s="158">
        <v>28000</v>
      </c>
      <c r="O11" s="158">
        <v>40000</v>
      </c>
      <c r="P11" s="158">
        <v>0</v>
      </c>
      <c r="Q11" s="158">
        <v>183527</v>
      </c>
      <c r="R11" s="184">
        <v>38000</v>
      </c>
      <c r="S11" s="185">
        <v>102000</v>
      </c>
      <c r="T11" s="158">
        <v>29200</v>
      </c>
      <c r="U11" s="158">
        <v>72800</v>
      </c>
      <c r="V11" s="158">
        <v>0</v>
      </c>
      <c r="W11" s="158" t="s">
        <v>56</v>
      </c>
      <c r="X11" s="158" t="s">
        <v>57</v>
      </c>
      <c r="Y11" s="192" t="s">
        <v>58</v>
      </c>
    </row>
    <row r="12" ht="50" customHeight="1" spans="1:25">
      <c r="A12" s="158">
        <v>6</v>
      </c>
      <c r="B12" s="159" t="s">
        <v>59</v>
      </c>
      <c r="C12" s="160" t="s">
        <v>28</v>
      </c>
      <c r="D12" s="161" t="s">
        <v>60</v>
      </c>
      <c r="E12" s="158" t="s">
        <v>30</v>
      </c>
      <c r="F12" s="158" t="s">
        <v>49</v>
      </c>
      <c r="G12" s="158" t="s">
        <v>32</v>
      </c>
      <c r="H12" s="158" t="s">
        <v>50</v>
      </c>
      <c r="I12" s="158">
        <v>398005</v>
      </c>
      <c r="J12" s="158">
        <v>105770</v>
      </c>
      <c r="K12" s="158">
        <v>292235</v>
      </c>
      <c r="L12" s="158">
        <v>0</v>
      </c>
      <c r="M12" s="158">
        <v>10000</v>
      </c>
      <c r="N12" s="158">
        <v>10000</v>
      </c>
      <c r="O12" s="158">
        <v>0</v>
      </c>
      <c r="P12" s="158">
        <v>0</v>
      </c>
      <c r="Q12" s="158">
        <v>362412</v>
      </c>
      <c r="R12" s="184">
        <v>10000</v>
      </c>
      <c r="S12" s="185">
        <v>15000</v>
      </c>
      <c r="T12" s="158">
        <v>15000</v>
      </c>
      <c r="U12" s="158">
        <v>0</v>
      </c>
      <c r="V12" s="158">
        <v>0</v>
      </c>
      <c r="W12" s="158" t="s">
        <v>57</v>
      </c>
      <c r="X12" s="158" t="s">
        <v>57</v>
      </c>
      <c r="Y12" s="193" t="s">
        <v>61</v>
      </c>
    </row>
    <row r="13" ht="50" customHeight="1" spans="1:25">
      <c r="A13" s="158">
        <v>7</v>
      </c>
      <c r="B13" s="162" t="s">
        <v>62</v>
      </c>
      <c r="C13" s="160" t="s">
        <v>28</v>
      </c>
      <c r="D13" s="161" t="s">
        <v>63</v>
      </c>
      <c r="E13" s="158" t="s">
        <v>30</v>
      </c>
      <c r="F13" s="158" t="s">
        <v>49</v>
      </c>
      <c r="G13" s="158" t="s">
        <v>32</v>
      </c>
      <c r="H13" s="158" t="s">
        <v>64</v>
      </c>
      <c r="I13" s="158">
        <v>98603</v>
      </c>
      <c r="J13" s="158">
        <v>38603</v>
      </c>
      <c r="K13" s="158">
        <v>60000</v>
      </c>
      <c r="L13" s="158">
        <v>0</v>
      </c>
      <c r="M13" s="158">
        <v>9000</v>
      </c>
      <c r="N13" s="158">
        <v>9000</v>
      </c>
      <c r="O13" s="158">
        <v>0</v>
      </c>
      <c r="P13" s="158">
        <v>0</v>
      </c>
      <c r="Q13" s="158">
        <v>33680</v>
      </c>
      <c r="R13" s="184">
        <v>700</v>
      </c>
      <c r="S13" s="185">
        <v>11628</v>
      </c>
      <c r="T13" s="158">
        <v>1650</v>
      </c>
      <c r="U13" s="158">
        <v>9978</v>
      </c>
      <c r="V13" s="158">
        <v>0</v>
      </c>
      <c r="W13" s="158" t="s">
        <v>65</v>
      </c>
      <c r="X13" s="158" t="s">
        <v>66</v>
      </c>
      <c r="Y13" s="192" t="s">
        <v>67</v>
      </c>
    </row>
    <row r="14" ht="50" customHeight="1" spans="1:25">
      <c r="A14" s="158">
        <v>8</v>
      </c>
      <c r="B14" s="162" t="s">
        <v>68</v>
      </c>
      <c r="C14" s="160" t="s">
        <v>28</v>
      </c>
      <c r="D14" s="161" t="s">
        <v>29</v>
      </c>
      <c r="E14" s="158" t="s">
        <v>30</v>
      </c>
      <c r="F14" s="158" t="s">
        <v>49</v>
      </c>
      <c r="G14" s="158" t="s">
        <v>32</v>
      </c>
      <c r="H14" s="158" t="s">
        <v>69</v>
      </c>
      <c r="I14" s="158">
        <v>7307</v>
      </c>
      <c r="J14" s="158">
        <v>4807</v>
      </c>
      <c r="K14" s="158">
        <v>2500</v>
      </c>
      <c r="L14" s="158">
        <v>0</v>
      </c>
      <c r="M14" s="158">
        <v>4000</v>
      </c>
      <c r="N14" s="158">
        <v>2333</v>
      </c>
      <c r="O14" s="158">
        <v>1667</v>
      </c>
      <c r="P14" s="158">
        <v>0</v>
      </c>
      <c r="Q14" s="158">
        <v>0</v>
      </c>
      <c r="R14" s="186">
        <v>3400</v>
      </c>
      <c r="S14" s="186">
        <v>3700</v>
      </c>
      <c r="T14" s="186">
        <v>2033</v>
      </c>
      <c r="U14" s="186">
        <v>1667</v>
      </c>
      <c r="V14" s="186">
        <v>0</v>
      </c>
      <c r="W14" s="187" t="s">
        <v>70</v>
      </c>
      <c r="X14" s="187" t="s">
        <v>71</v>
      </c>
      <c r="Y14" s="159" t="s">
        <v>72</v>
      </c>
    </row>
    <row r="15" ht="50" customHeight="1" spans="1:25">
      <c r="A15" s="158">
        <v>9</v>
      </c>
      <c r="B15" s="163" t="s">
        <v>73</v>
      </c>
      <c r="C15" s="158"/>
      <c r="D15" s="161" t="s">
        <v>74</v>
      </c>
      <c r="E15" s="158" t="s">
        <v>30</v>
      </c>
      <c r="F15" s="158" t="s">
        <v>49</v>
      </c>
      <c r="G15" s="158" t="s">
        <v>32</v>
      </c>
      <c r="H15" s="158" t="s">
        <v>75</v>
      </c>
      <c r="I15" s="158">
        <v>320654</v>
      </c>
      <c r="J15" s="158">
        <v>137354</v>
      </c>
      <c r="K15" s="158">
        <v>183300</v>
      </c>
      <c r="L15" s="158">
        <v>0</v>
      </c>
      <c r="M15" s="158">
        <v>34500</v>
      </c>
      <c r="N15" s="158">
        <v>20000</v>
      </c>
      <c r="O15" s="158">
        <v>14500</v>
      </c>
      <c r="P15" s="158">
        <v>0</v>
      </c>
      <c r="Q15" s="158">
        <v>261189</v>
      </c>
      <c r="R15" s="184">
        <v>20100</v>
      </c>
      <c r="S15" s="185">
        <v>30100</v>
      </c>
      <c r="T15" s="158">
        <v>20600</v>
      </c>
      <c r="U15" s="158">
        <v>9500</v>
      </c>
      <c r="V15" s="158">
        <v>0</v>
      </c>
      <c r="W15" s="158" t="s">
        <v>76</v>
      </c>
      <c r="X15" s="158" t="s">
        <v>77</v>
      </c>
      <c r="Y15" s="192" t="s">
        <v>78</v>
      </c>
    </row>
    <row r="16" ht="50" customHeight="1" spans="1:25">
      <c r="A16" s="158">
        <v>10</v>
      </c>
      <c r="B16" s="159" t="s">
        <v>79</v>
      </c>
      <c r="C16" s="158"/>
      <c r="D16" s="161" t="s">
        <v>60</v>
      </c>
      <c r="E16" s="158" t="s">
        <v>30</v>
      </c>
      <c r="F16" s="158" t="s">
        <v>49</v>
      </c>
      <c r="G16" s="158" t="s">
        <v>32</v>
      </c>
      <c r="H16" s="158" t="s">
        <v>80</v>
      </c>
      <c r="I16" s="158">
        <v>92763</v>
      </c>
      <c r="J16" s="158">
        <v>57563</v>
      </c>
      <c r="K16" s="158">
        <v>35200</v>
      </c>
      <c r="L16" s="158">
        <v>0</v>
      </c>
      <c r="M16" s="158">
        <v>29000</v>
      </c>
      <c r="N16" s="158">
        <v>15000</v>
      </c>
      <c r="O16" s="158">
        <v>14000</v>
      </c>
      <c r="P16" s="158">
        <v>0</v>
      </c>
      <c r="Q16" s="158">
        <v>49000</v>
      </c>
      <c r="R16" s="184">
        <v>26100</v>
      </c>
      <c r="S16" s="185">
        <v>39000</v>
      </c>
      <c r="T16" s="158">
        <v>22000</v>
      </c>
      <c r="U16" s="158">
        <v>17000</v>
      </c>
      <c r="V16" s="158">
        <v>0</v>
      </c>
      <c r="W16" s="158" t="s">
        <v>81</v>
      </c>
      <c r="X16" s="158" t="s">
        <v>82</v>
      </c>
      <c r="Y16" s="193" t="s">
        <v>83</v>
      </c>
    </row>
    <row r="17" ht="50" customHeight="1" spans="1:25">
      <c r="A17" s="158">
        <v>11</v>
      </c>
      <c r="B17" s="162" t="s">
        <v>84</v>
      </c>
      <c r="C17" s="158"/>
      <c r="D17" s="161" t="s">
        <v>74</v>
      </c>
      <c r="E17" s="158" t="s">
        <v>30</v>
      </c>
      <c r="F17" s="158" t="s">
        <v>49</v>
      </c>
      <c r="G17" s="158" t="s">
        <v>32</v>
      </c>
      <c r="H17" s="158" t="s">
        <v>80</v>
      </c>
      <c r="I17" s="158">
        <v>19675</v>
      </c>
      <c r="J17" s="158">
        <v>17150</v>
      </c>
      <c r="K17" s="158">
        <v>2525</v>
      </c>
      <c r="L17" s="158">
        <v>0</v>
      </c>
      <c r="M17" s="158">
        <v>2745</v>
      </c>
      <c r="N17" s="158">
        <v>2745</v>
      </c>
      <c r="O17" s="158">
        <v>0</v>
      </c>
      <c r="P17" s="158">
        <v>0</v>
      </c>
      <c r="Q17" s="158">
        <v>10107</v>
      </c>
      <c r="R17" s="184">
        <v>2240</v>
      </c>
      <c r="S17" s="185">
        <v>2240</v>
      </c>
      <c r="T17" s="158">
        <v>2240</v>
      </c>
      <c r="U17" s="158">
        <v>0</v>
      </c>
      <c r="V17" s="158">
        <v>0</v>
      </c>
      <c r="W17" s="158" t="s">
        <v>39</v>
      </c>
      <c r="X17" s="158" t="s">
        <v>85</v>
      </c>
      <c r="Y17" s="194" t="s">
        <v>86</v>
      </c>
    </row>
    <row r="18" ht="50" customHeight="1" spans="1:25">
      <c r="A18" s="158">
        <v>12</v>
      </c>
      <c r="B18" s="159" t="s">
        <v>87</v>
      </c>
      <c r="C18" s="158"/>
      <c r="D18" s="161" t="s">
        <v>74</v>
      </c>
      <c r="E18" s="158" t="s">
        <v>30</v>
      </c>
      <c r="F18" s="158" t="s">
        <v>49</v>
      </c>
      <c r="G18" s="158" t="s">
        <v>32</v>
      </c>
      <c r="H18" s="158" t="s">
        <v>50</v>
      </c>
      <c r="I18" s="158">
        <v>21008</v>
      </c>
      <c r="J18" s="158">
        <v>20871</v>
      </c>
      <c r="K18" s="158">
        <v>137</v>
      </c>
      <c r="L18" s="158">
        <v>0</v>
      </c>
      <c r="M18" s="158">
        <v>1600</v>
      </c>
      <c r="N18" s="158">
        <v>1600</v>
      </c>
      <c r="O18" s="158">
        <v>0</v>
      </c>
      <c r="P18" s="158">
        <v>0</v>
      </c>
      <c r="Q18" s="158">
        <v>13000</v>
      </c>
      <c r="R18" s="184">
        <v>1600</v>
      </c>
      <c r="S18" s="185">
        <v>1600</v>
      </c>
      <c r="T18" s="158">
        <v>1600</v>
      </c>
      <c r="U18" s="158">
        <v>0</v>
      </c>
      <c r="V18" s="158">
        <v>0</v>
      </c>
      <c r="W18" s="158" t="s">
        <v>39</v>
      </c>
      <c r="X18" s="158" t="s">
        <v>39</v>
      </c>
      <c r="Y18" s="192" t="s">
        <v>88</v>
      </c>
    </row>
    <row r="19" ht="50" customHeight="1" spans="1:25">
      <c r="A19" s="158">
        <v>13</v>
      </c>
      <c r="B19" s="162" t="s">
        <v>89</v>
      </c>
      <c r="C19" s="158"/>
      <c r="D19" s="161" t="s">
        <v>74</v>
      </c>
      <c r="E19" s="158" t="s">
        <v>30</v>
      </c>
      <c r="F19" s="158" t="s">
        <v>49</v>
      </c>
      <c r="G19" s="158" t="s">
        <v>32</v>
      </c>
      <c r="H19" s="158" t="s">
        <v>80</v>
      </c>
      <c r="I19" s="158">
        <v>22721</v>
      </c>
      <c r="J19" s="158">
        <v>9416</v>
      </c>
      <c r="K19" s="158">
        <v>13305</v>
      </c>
      <c r="L19" s="158">
        <v>0</v>
      </c>
      <c r="M19" s="158">
        <v>4200</v>
      </c>
      <c r="N19" s="158">
        <v>4200</v>
      </c>
      <c r="O19" s="158">
        <v>0</v>
      </c>
      <c r="P19" s="158">
        <v>0</v>
      </c>
      <c r="Q19" s="158">
        <v>16070</v>
      </c>
      <c r="R19" s="184">
        <v>2475</v>
      </c>
      <c r="S19" s="185">
        <v>2562</v>
      </c>
      <c r="T19" s="158">
        <v>2562</v>
      </c>
      <c r="U19" s="158">
        <v>0</v>
      </c>
      <c r="V19" s="158">
        <v>0</v>
      </c>
      <c r="W19" s="158" t="s">
        <v>90</v>
      </c>
      <c r="X19" s="158" t="s">
        <v>91</v>
      </c>
      <c r="Y19" s="192" t="s">
        <v>92</v>
      </c>
    </row>
    <row r="20" ht="50" customHeight="1" spans="1:25">
      <c r="A20" s="158">
        <v>14</v>
      </c>
      <c r="B20" s="162" t="s">
        <v>93</v>
      </c>
      <c r="C20" s="158"/>
      <c r="D20" s="161" t="s">
        <v>29</v>
      </c>
      <c r="E20" s="158" t="s">
        <v>30</v>
      </c>
      <c r="F20" s="158" t="s">
        <v>49</v>
      </c>
      <c r="G20" s="158" t="s">
        <v>32</v>
      </c>
      <c r="H20" s="158" t="s">
        <v>33</v>
      </c>
      <c r="I20" s="158">
        <v>180152</v>
      </c>
      <c r="J20" s="158">
        <v>54352</v>
      </c>
      <c r="K20" s="158">
        <v>125800</v>
      </c>
      <c r="L20" s="158">
        <v>0</v>
      </c>
      <c r="M20" s="158">
        <v>10000</v>
      </c>
      <c r="N20" s="158">
        <v>10000</v>
      </c>
      <c r="O20" s="158">
        <v>0</v>
      </c>
      <c r="P20" s="158">
        <v>0</v>
      </c>
      <c r="Q20" s="158">
        <v>144815</v>
      </c>
      <c r="R20" s="184">
        <v>3000</v>
      </c>
      <c r="S20" s="185">
        <v>5350</v>
      </c>
      <c r="T20" s="158">
        <v>5350</v>
      </c>
      <c r="U20" s="158">
        <v>0</v>
      </c>
      <c r="V20" s="158">
        <v>0</v>
      </c>
      <c r="W20" s="158" t="s">
        <v>94</v>
      </c>
      <c r="X20" s="158" t="s">
        <v>95</v>
      </c>
      <c r="Y20" s="192" t="s">
        <v>96</v>
      </c>
    </row>
    <row r="21" ht="50" customHeight="1" spans="1:25">
      <c r="A21" s="158">
        <v>15</v>
      </c>
      <c r="B21" s="162" t="s">
        <v>97</v>
      </c>
      <c r="C21" s="158"/>
      <c r="D21" s="161" t="s">
        <v>29</v>
      </c>
      <c r="E21" s="158" t="s">
        <v>30</v>
      </c>
      <c r="F21" s="158" t="s">
        <v>49</v>
      </c>
      <c r="G21" s="158" t="s">
        <v>32</v>
      </c>
      <c r="H21" s="158" t="s">
        <v>64</v>
      </c>
      <c r="I21" s="158">
        <v>15586</v>
      </c>
      <c r="J21" s="158">
        <v>14086</v>
      </c>
      <c r="K21" s="158">
        <v>1500</v>
      </c>
      <c r="L21" s="158">
        <v>0</v>
      </c>
      <c r="M21" s="158">
        <v>4000</v>
      </c>
      <c r="N21" s="158">
        <v>4000</v>
      </c>
      <c r="O21" s="158">
        <v>0</v>
      </c>
      <c r="P21" s="158">
        <v>0</v>
      </c>
      <c r="Q21" s="158">
        <v>2408</v>
      </c>
      <c r="R21" s="184">
        <v>2250</v>
      </c>
      <c r="S21" s="185">
        <v>2661</v>
      </c>
      <c r="T21" s="158">
        <v>2661</v>
      </c>
      <c r="U21" s="158">
        <v>0</v>
      </c>
      <c r="V21" s="158">
        <v>0</v>
      </c>
      <c r="W21" s="158" t="s">
        <v>98</v>
      </c>
      <c r="X21" s="158" t="s">
        <v>99</v>
      </c>
      <c r="Y21" s="192" t="s">
        <v>100</v>
      </c>
    </row>
    <row r="22" ht="50" customHeight="1" spans="1:25">
      <c r="A22" s="158">
        <v>16</v>
      </c>
      <c r="B22" s="162" t="s">
        <v>101</v>
      </c>
      <c r="C22" s="158"/>
      <c r="D22" s="161" t="s">
        <v>63</v>
      </c>
      <c r="E22" s="158" t="s">
        <v>30</v>
      </c>
      <c r="F22" s="158" t="s">
        <v>49</v>
      </c>
      <c r="G22" s="158" t="s">
        <v>32</v>
      </c>
      <c r="H22" s="158" t="s">
        <v>64</v>
      </c>
      <c r="I22" s="158">
        <v>12798</v>
      </c>
      <c r="J22" s="158">
        <v>12798</v>
      </c>
      <c r="K22" s="158">
        <v>0</v>
      </c>
      <c r="L22" s="158">
        <v>0</v>
      </c>
      <c r="M22" s="158">
        <v>3500</v>
      </c>
      <c r="N22" s="158">
        <v>3500</v>
      </c>
      <c r="O22" s="158">
        <v>0</v>
      </c>
      <c r="P22" s="158">
        <v>0</v>
      </c>
      <c r="Q22" s="158">
        <v>4312</v>
      </c>
      <c r="R22" s="184">
        <v>1550</v>
      </c>
      <c r="S22" s="185">
        <v>2709</v>
      </c>
      <c r="T22" s="158">
        <v>2709</v>
      </c>
      <c r="U22" s="158">
        <v>0</v>
      </c>
      <c r="V22" s="158">
        <v>0</v>
      </c>
      <c r="W22" s="158" t="s">
        <v>102</v>
      </c>
      <c r="X22" s="158" t="s">
        <v>103</v>
      </c>
      <c r="Y22" s="192" t="s">
        <v>104</v>
      </c>
    </row>
    <row r="23" ht="50" customHeight="1" spans="1:25">
      <c r="A23" s="158">
        <v>17</v>
      </c>
      <c r="B23" s="162" t="s">
        <v>105</v>
      </c>
      <c r="C23" s="158"/>
      <c r="D23" s="161" t="s">
        <v>48</v>
      </c>
      <c r="E23" s="158" t="s">
        <v>30</v>
      </c>
      <c r="F23" s="158" t="s">
        <v>106</v>
      </c>
      <c r="G23" s="158" t="s">
        <v>32</v>
      </c>
      <c r="H23" s="158" t="s">
        <v>80</v>
      </c>
      <c r="I23" s="158">
        <v>30732</v>
      </c>
      <c r="J23" s="158">
        <v>11955</v>
      </c>
      <c r="K23" s="158">
        <v>18777</v>
      </c>
      <c r="L23" s="158">
        <v>0</v>
      </c>
      <c r="M23" s="158">
        <v>2200</v>
      </c>
      <c r="N23" s="158">
        <v>2200</v>
      </c>
      <c r="O23" s="158">
        <v>0</v>
      </c>
      <c r="P23" s="158">
        <v>0</v>
      </c>
      <c r="Q23" s="158">
        <v>40280</v>
      </c>
      <c r="R23" s="184">
        <v>2200</v>
      </c>
      <c r="S23" s="185">
        <v>3300</v>
      </c>
      <c r="T23" s="158">
        <v>3300</v>
      </c>
      <c r="U23" s="158">
        <v>0</v>
      </c>
      <c r="V23" s="158">
        <v>0</v>
      </c>
      <c r="W23" s="158" t="s">
        <v>57</v>
      </c>
      <c r="X23" s="158" t="s">
        <v>57</v>
      </c>
      <c r="Y23" s="192" t="s">
        <v>107</v>
      </c>
    </row>
    <row r="24" ht="50" customHeight="1" spans="1:25">
      <c r="A24" s="158">
        <v>18</v>
      </c>
      <c r="B24" s="159" t="s">
        <v>108</v>
      </c>
      <c r="C24" s="158"/>
      <c r="D24" s="161"/>
      <c r="E24" s="158" t="s">
        <v>30</v>
      </c>
      <c r="F24" s="158" t="s">
        <v>31</v>
      </c>
      <c r="G24" s="158" t="s">
        <v>32</v>
      </c>
      <c r="H24" s="158" t="s">
        <v>109</v>
      </c>
      <c r="I24" s="158">
        <v>200000</v>
      </c>
      <c r="J24" s="158">
        <v>150000</v>
      </c>
      <c r="K24" s="158">
        <v>50000</v>
      </c>
      <c r="L24" s="158">
        <v>0</v>
      </c>
      <c r="M24" s="158">
        <v>1600</v>
      </c>
      <c r="N24" s="158">
        <v>1600</v>
      </c>
      <c r="O24" s="158">
        <v>0</v>
      </c>
      <c r="P24" s="158">
        <v>0</v>
      </c>
      <c r="Q24" s="158">
        <v>128771</v>
      </c>
      <c r="R24" s="184">
        <v>700</v>
      </c>
      <c r="S24" s="185">
        <v>1600</v>
      </c>
      <c r="T24" s="158">
        <v>1600</v>
      </c>
      <c r="U24" s="158">
        <v>0</v>
      </c>
      <c r="V24" s="158">
        <v>0</v>
      </c>
      <c r="W24" s="158" t="s">
        <v>110</v>
      </c>
      <c r="X24" s="158" t="s">
        <v>39</v>
      </c>
      <c r="Y24" s="194" t="s">
        <v>111</v>
      </c>
    </row>
    <row r="25" ht="50" customHeight="1" spans="1:25">
      <c r="A25" s="158">
        <v>19</v>
      </c>
      <c r="B25" s="159" t="s">
        <v>112</v>
      </c>
      <c r="C25" s="158"/>
      <c r="D25" s="161" t="s">
        <v>63</v>
      </c>
      <c r="E25" s="158" t="s">
        <v>30</v>
      </c>
      <c r="F25" s="158" t="s">
        <v>31</v>
      </c>
      <c r="G25" s="158" t="s">
        <v>32</v>
      </c>
      <c r="H25" s="158" t="s">
        <v>113</v>
      </c>
      <c r="I25" s="158">
        <v>200000</v>
      </c>
      <c r="J25" s="158">
        <v>200000</v>
      </c>
      <c r="K25" s="158">
        <v>0</v>
      </c>
      <c r="L25" s="158">
        <v>0</v>
      </c>
      <c r="M25" s="158">
        <v>25000</v>
      </c>
      <c r="N25" s="158">
        <v>25000</v>
      </c>
      <c r="O25" s="158">
        <v>0</v>
      </c>
      <c r="P25" s="158">
        <v>0</v>
      </c>
      <c r="Q25" s="158">
        <v>193683</v>
      </c>
      <c r="R25" s="184">
        <v>9600</v>
      </c>
      <c r="S25" s="185">
        <v>9600</v>
      </c>
      <c r="T25" s="158">
        <v>9600</v>
      </c>
      <c r="U25" s="158">
        <v>0</v>
      </c>
      <c r="V25" s="158">
        <v>0</v>
      </c>
      <c r="W25" s="158" t="s">
        <v>39</v>
      </c>
      <c r="X25" s="158" t="s">
        <v>114</v>
      </c>
      <c r="Y25" s="192" t="s">
        <v>115</v>
      </c>
    </row>
    <row r="26" ht="50" customHeight="1" spans="1:25">
      <c r="A26" s="158">
        <v>20</v>
      </c>
      <c r="B26" s="159" t="s">
        <v>116</v>
      </c>
      <c r="C26" s="158"/>
      <c r="D26" s="161" t="s">
        <v>29</v>
      </c>
      <c r="E26" s="158" t="s">
        <v>30</v>
      </c>
      <c r="F26" s="158" t="s">
        <v>31</v>
      </c>
      <c r="G26" s="158" t="s">
        <v>32</v>
      </c>
      <c r="H26" s="158" t="s">
        <v>64</v>
      </c>
      <c r="I26" s="158">
        <v>564543</v>
      </c>
      <c r="J26" s="158">
        <v>80543</v>
      </c>
      <c r="K26" s="158">
        <v>484000</v>
      </c>
      <c r="L26" s="158">
        <v>0</v>
      </c>
      <c r="M26" s="158">
        <v>114000</v>
      </c>
      <c r="N26" s="158">
        <v>34000</v>
      </c>
      <c r="O26" s="158">
        <v>80000</v>
      </c>
      <c r="P26" s="158">
        <v>0</v>
      </c>
      <c r="Q26" s="158">
        <v>460000</v>
      </c>
      <c r="R26" s="184">
        <v>90000</v>
      </c>
      <c r="S26" s="185">
        <v>167400</v>
      </c>
      <c r="T26" s="158">
        <v>31400</v>
      </c>
      <c r="U26" s="158">
        <v>136000</v>
      </c>
      <c r="V26" s="158">
        <v>0</v>
      </c>
      <c r="W26" s="158" t="s">
        <v>117</v>
      </c>
      <c r="X26" s="158" t="s">
        <v>118</v>
      </c>
      <c r="Y26" s="192" t="s">
        <v>119</v>
      </c>
    </row>
    <row r="27" ht="50" customHeight="1" spans="1:25">
      <c r="A27" s="158">
        <v>21</v>
      </c>
      <c r="B27" s="159" t="s">
        <v>120</v>
      </c>
      <c r="C27" s="158"/>
      <c r="D27" s="161" t="s">
        <v>29</v>
      </c>
      <c r="E27" s="158" t="s">
        <v>30</v>
      </c>
      <c r="F27" s="158" t="s">
        <v>31</v>
      </c>
      <c r="G27" s="158" t="s">
        <v>32</v>
      </c>
      <c r="H27" s="158" t="s">
        <v>44</v>
      </c>
      <c r="I27" s="158">
        <v>292972</v>
      </c>
      <c r="J27" s="158">
        <v>64877</v>
      </c>
      <c r="K27" s="158">
        <v>228095</v>
      </c>
      <c r="L27" s="158">
        <v>0</v>
      </c>
      <c r="M27" s="158">
        <v>72000</v>
      </c>
      <c r="N27" s="158">
        <v>12000</v>
      </c>
      <c r="O27" s="158">
        <v>60000</v>
      </c>
      <c r="P27" s="158">
        <v>0</v>
      </c>
      <c r="Q27" s="158">
        <v>0</v>
      </c>
      <c r="R27" s="184">
        <v>18000</v>
      </c>
      <c r="S27" s="185">
        <v>108000</v>
      </c>
      <c r="T27" s="158">
        <v>9600</v>
      </c>
      <c r="U27" s="158">
        <v>98400</v>
      </c>
      <c r="V27" s="158">
        <v>0</v>
      </c>
      <c r="W27" s="158" t="s">
        <v>121</v>
      </c>
      <c r="X27" s="158" t="s">
        <v>57</v>
      </c>
      <c r="Y27" s="194" t="s">
        <v>122</v>
      </c>
    </row>
    <row r="28" ht="50" customHeight="1" spans="1:25">
      <c r="A28" s="158">
        <v>22</v>
      </c>
      <c r="B28" s="159" t="s">
        <v>123</v>
      </c>
      <c r="C28" s="158"/>
      <c r="D28" s="161" t="s">
        <v>29</v>
      </c>
      <c r="E28" s="158" t="s">
        <v>30</v>
      </c>
      <c r="F28" s="158" t="s">
        <v>31</v>
      </c>
      <c r="G28" s="158" t="s">
        <v>32</v>
      </c>
      <c r="H28" s="158" t="s">
        <v>124</v>
      </c>
      <c r="I28" s="158">
        <v>392980</v>
      </c>
      <c r="J28" s="158">
        <v>80890</v>
      </c>
      <c r="K28" s="158">
        <v>312090</v>
      </c>
      <c r="L28" s="158">
        <v>0</v>
      </c>
      <c r="M28" s="158">
        <v>136000</v>
      </c>
      <c r="N28" s="158">
        <v>16000</v>
      </c>
      <c r="O28" s="158">
        <v>120000</v>
      </c>
      <c r="P28" s="158">
        <v>0</v>
      </c>
      <c r="Q28" s="158">
        <v>0</v>
      </c>
      <c r="R28" s="184">
        <v>69000</v>
      </c>
      <c r="S28" s="185">
        <v>160000</v>
      </c>
      <c r="T28" s="158">
        <v>32000</v>
      </c>
      <c r="U28" s="158">
        <v>128000</v>
      </c>
      <c r="V28" s="158">
        <v>0</v>
      </c>
      <c r="W28" s="158" t="s">
        <v>125</v>
      </c>
      <c r="X28" s="158" t="s">
        <v>126</v>
      </c>
      <c r="Y28" s="192" t="s">
        <v>127</v>
      </c>
    </row>
    <row r="29" ht="50" customHeight="1" spans="1:25">
      <c r="A29" s="158">
        <v>23</v>
      </c>
      <c r="B29" s="159" t="s">
        <v>128</v>
      </c>
      <c r="C29" s="158"/>
      <c r="D29" s="161" t="s">
        <v>63</v>
      </c>
      <c r="E29" s="158" t="s">
        <v>30</v>
      </c>
      <c r="F29" s="158" t="s">
        <v>31</v>
      </c>
      <c r="G29" s="158" t="s">
        <v>32</v>
      </c>
      <c r="H29" s="158" t="s">
        <v>44</v>
      </c>
      <c r="I29" s="158">
        <v>739006</v>
      </c>
      <c r="J29" s="158">
        <v>144667</v>
      </c>
      <c r="K29" s="158">
        <v>594339</v>
      </c>
      <c r="L29" s="158">
        <v>0</v>
      </c>
      <c r="M29" s="158">
        <v>110000</v>
      </c>
      <c r="N29" s="158">
        <v>10000</v>
      </c>
      <c r="O29" s="158">
        <v>100000</v>
      </c>
      <c r="P29" s="158">
        <v>0</v>
      </c>
      <c r="Q29" s="158">
        <v>0</v>
      </c>
      <c r="R29" s="186">
        <v>44000</v>
      </c>
      <c r="S29" s="186">
        <v>165000</v>
      </c>
      <c r="T29" s="186">
        <v>19400</v>
      </c>
      <c r="U29" s="186">
        <v>145600</v>
      </c>
      <c r="V29" s="186">
        <v>0</v>
      </c>
      <c r="W29" s="187" t="s">
        <v>129</v>
      </c>
      <c r="X29" s="187" t="s">
        <v>57</v>
      </c>
      <c r="Y29" s="159" t="s">
        <v>130</v>
      </c>
    </row>
    <row r="30" ht="50" customHeight="1" spans="1:25">
      <c r="A30" s="158">
        <v>24</v>
      </c>
      <c r="B30" s="159" t="s">
        <v>131</v>
      </c>
      <c r="C30" s="158"/>
      <c r="D30" s="161" t="s">
        <v>63</v>
      </c>
      <c r="E30" s="158" t="s">
        <v>30</v>
      </c>
      <c r="F30" s="158" t="s">
        <v>31</v>
      </c>
      <c r="G30" s="158" t="s">
        <v>32</v>
      </c>
      <c r="H30" s="158" t="s">
        <v>38</v>
      </c>
      <c r="I30" s="158">
        <v>829517</v>
      </c>
      <c r="J30" s="158">
        <v>234296</v>
      </c>
      <c r="K30" s="158">
        <v>595221</v>
      </c>
      <c r="L30" s="158">
        <v>0</v>
      </c>
      <c r="M30" s="158">
        <v>252000</v>
      </c>
      <c r="N30" s="158">
        <v>12000</v>
      </c>
      <c r="O30" s="158">
        <v>240000</v>
      </c>
      <c r="P30" s="158">
        <v>0</v>
      </c>
      <c r="Q30" s="158">
        <v>0</v>
      </c>
      <c r="R30" s="184">
        <v>0</v>
      </c>
      <c r="S30" s="185">
        <v>45000</v>
      </c>
      <c r="T30" s="158">
        <v>0</v>
      </c>
      <c r="U30" s="158">
        <v>45000</v>
      </c>
      <c r="V30" s="158">
        <v>0</v>
      </c>
      <c r="W30" s="158" t="s">
        <v>132</v>
      </c>
      <c r="X30" s="158" t="s">
        <v>132</v>
      </c>
      <c r="Y30" s="192" t="s">
        <v>133</v>
      </c>
    </row>
    <row r="31" ht="50" customHeight="1" spans="1:25">
      <c r="A31" s="158">
        <v>25</v>
      </c>
      <c r="B31" s="159" t="s">
        <v>134</v>
      </c>
      <c r="C31" s="158"/>
      <c r="D31" s="161" t="s">
        <v>63</v>
      </c>
      <c r="E31" s="158" t="s">
        <v>30</v>
      </c>
      <c r="F31" s="158" t="s">
        <v>31</v>
      </c>
      <c r="G31" s="158" t="s">
        <v>32</v>
      </c>
      <c r="H31" s="158" t="s">
        <v>135</v>
      </c>
      <c r="I31" s="158">
        <v>32000</v>
      </c>
      <c r="J31" s="158">
        <v>20000</v>
      </c>
      <c r="K31" s="158">
        <v>4000</v>
      </c>
      <c r="L31" s="158">
        <v>8000</v>
      </c>
      <c r="M31" s="158">
        <v>10000</v>
      </c>
      <c r="N31" s="158">
        <v>7333</v>
      </c>
      <c r="O31" s="158">
        <v>2667</v>
      </c>
      <c r="P31" s="158">
        <v>0</v>
      </c>
      <c r="Q31" s="158">
        <v>0</v>
      </c>
      <c r="R31" s="184">
        <v>1969</v>
      </c>
      <c r="S31" s="185">
        <v>4088</v>
      </c>
      <c r="T31" s="158">
        <v>3934</v>
      </c>
      <c r="U31" s="158">
        <v>154</v>
      </c>
      <c r="V31" s="158">
        <v>0</v>
      </c>
      <c r="W31" s="158" t="s">
        <v>136</v>
      </c>
      <c r="X31" s="158" t="s">
        <v>137</v>
      </c>
      <c r="Y31" s="192" t="s">
        <v>138</v>
      </c>
    </row>
    <row r="32" ht="50" customHeight="1" spans="1:25">
      <c r="A32" s="158">
        <v>26</v>
      </c>
      <c r="B32" s="159" t="s">
        <v>139</v>
      </c>
      <c r="C32" s="158"/>
      <c r="D32" s="161"/>
      <c r="E32" s="158" t="s">
        <v>30</v>
      </c>
      <c r="F32" s="158" t="s">
        <v>31</v>
      </c>
      <c r="G32" s="158" t="s">
        <v>32</v>
      </c>
      <c r="H32" s="158" t="s">
        <v>124</v>
      </c>
      <c r="I32" s="158">
        <v>211240</v>
      </c>
      <c r="J32" s="158">
        <v>42248</v>
      </c>
      <c r="K32" s="158">
        <v>0</v>
      </c>
      <c r="L32" s="158">
        <v>168992</v>
      </c>
      <c r="M32" s="158">
        <v>35000</v>
      </c>
      <c r="N32" s="158">
        <v>7000</v>
      </c>
      <c r="O32" s="158">
        <v>0</v>
      </c>
      <c r="P32" s="158">
        <v>28000</v>
      </c>
      <c r="Q32" s="158">
        <v>0</v>
      </c>
      <c r="R32" s="184">
        <v>10000</v>
      </c>
      <c r="S32" s="185">
        <v>25568</v>
      </c>
      <c r="T32" s="158">
        <v>7724</v>
      </c>
      <c r="U32" s="158">
        <v>0</v>
      </c>
      <c r="V32" s="158">
        <v>17844</v>
      </c>
      <c r="W32" s="158" t="s">
        <v>140</v>
      </c>
      <c r="X32" s="158" t="s">
        <v>141</v>
      </c>
      <c r="Y32" s="194" t="s">
        <v>142</v>
      </c>
    </row>
    <row r="33" ht="50" customHeight="1" spans="1:25">
      <c r="A33" s="158">
        <v>27</v>
      </c>
      <c r="B33" s="159" t="s">
        <v>143</v>
      </c>
      <c r="C33" s="158"/>
      <c r="D33" s="161" t="s">
        <v>29</v>
      </c>
      <c r="E33" s="158" t="s">
        <v>30</v>
      </c>
      <c r="F33" s="158" t="s">
        <v>31</v>
      </c>
      <c r="G33" s="158" t="s">
        <v>32</v>
      </c>
      <c r="H33" s="158" t="s">
        <v>64</v>
      </c>
      <c r="I33" s="158">
        <v>80000</v>
      </c>
      <c r="J33" s="158">
        <v>79000</v>
      </c>
      <c r="K33" s="158">
        <v>1000</v>
      </c>
      <c r="L33" s="158">
        <v>0</v>
      </c>
      <c r="M33" s="158">
        <v>47500</v>
      </c>
      <c r="N33" s="158">
        <v>47000</v>
      </c>
      <c r="O33" s="158">
        <v>0</v>
      </c>
      <c r="P33" s="158">
        <v>500</v>
      </c>
      <c r="Q33" s="158">
        <v>0</v>
      </c>
      <c r="R33" s="184">
        <v>28000</v>
      </c>
      <c r="S33" s="185">
        <v>24000</v>
      </c>
      <c r="T33" s="158">
        <v>23900</v>
      </c>
      <c r="U33" s="158">
        <v>0</v>
      </c>
      <c r="V33" s="158">
        <v>100</v>
      </c>
      <c r="W33" s="158" t="s">
        <v>144</v>
      </c>
      <c r="X33" s="158" t="s">
        <v>145</v>
      </c>
      <c r="Y33" s="194" t="s">
        <v>146</v>
      </c>
    </row>
    <row r="34" ht="50" customHeight="1" spans="1:25">
      <c r="A34" s="158">
        <v>28</v>
      </c>
      <c r="B34" s="159" t="s">
        <v>147</v>
      </c>
      <c r="C34" s="158"/>
      <c r="D34" s="161" t="s">
        <v>63</v>
      </c>
      <c r="E34" s="158" t="s">
        <v>30</v>
      </c>
      <c r="F34" s="158" t="s">
        <v>31</v>
      </c>
      <c r="G34" s="158" t="s">
        <v>32</v>
      </c>
      <c r="H34" s="158" t="s">
        <v>64</v>
      </c>
      <c r="I34" s="158">
        <v>90000</v>
      </c>
      <c r="J34" s="158">
        <v>45000</v>
      </c>
      <c r="K34" s="158">
        <v>0</v>
      </c>
      <c r="L34" s="158">
        <v>45000</v>
      </c>
      <c r="M34" s="158">
        <v>13000</v>
      </c>
      <c r="N34" s="158">
        <v>13000</v>
      </c>
      <c r="O34" s="158">
        <v>0</v>
      </c>
      <c r="P34" s="158">
        <v>0</v>
      </c>
      <c r="Q34" s="158">
        <v>0</v>
      </c>
      <c r="R34" s="184">
        <v>5500</v>
      </c>
      <c r="S34" s="185">
        <v>15600</v>
      </c>
      <c r="T34" s="158">
        <v>15600</v>
      </c>
      <c r="U34" s="158">
        <v>0</v>
      </c>
      <c r="V34" s="158">
        <v>0</v>
      </c>
      <c r="W34" s="158" t="s">
        <v>148</v>
      </c>
      <c r="X34" s="158" t="s">
        <v>149</v>
      </c>
      <c r="Y34" s="192" t="s">
        <v>150</v>
      </c>
    </row>
    <row r="35" ht="50" customHeight="1" spans="1:25">
      <c r="A35" s="158">
        <v>29</v>
      </c>
      <c r="B35" s="159" t="s">
        <v>151</v>
      </c>
      <c r="C35" s="158"/>
      <c r="D35" s="161"/>
      <c r="E35" s="158" t="s">
        <v>30</v>
      </c>
      <c r="F35" s="158" t="s">
        <v>31</v>
      </c>
      <c r="G35" s="158" t="s">
        <v>32</v>
      </c>
      <c r="H35" s="158" t="s">
        <v>152</v>
      </c>
      <c r="I35" s="158">
        <v>6800</v>
      </c>
      <c r="J35" s="158">
        <v>600</v>
      </c>
      <c r="K35" s="158">
        <v>0</v>
      </c>
      <c r="L35" s="158">
        <v>6200</v>
      </c>
      <c r="M35" s="158">
        <v>3000</v>
      </c>
      <c r="N35" s="158">
        <v>400</v>
      </c>
      <c r="O35" s="158">
        <v>0</v>
      </c>
      <c r="P35" s="158">
        <v>2600</v>
      </c>
      <c r="Q35" s="158">
        <v>0</v>
      </c>
      <c r="R35" s="184">
        <v>1900</v>
      </c>
      <c r="S35" s="185">
        <v>1900</v>
      </c>
      <c r="T35" s="158">
        <v>0</v>
      </c>
      <c r="U35" s="158">
        <v>0</v>
      </c>
      <c r="V35" s="158">
        <v>1900</v>
      </c>
      <c r="W35" s="158" t="s">
        <v>39</v>
      </c>
      <c r="X35" s="158" t="s">
        <v>153</v>
      </c>
      <c r="Y35" s="192" t="s">
        <v>154</v>
      </c>
    </row>
    <row r="36" ht="50" customHeight="1" spans="1:25">
      <c r="A36" s="158">
        <v>30</v>
      </c>
      <c r="B36" s="159" t="s">
        <v>155</v>
      </c>
      <c r="C36" s="158"/>
      <c r="D36" s="161" t="s">
        <v>29</v>
      </c>
      <c r="E36" s="158" t="s">
        <v>30</v>
      </c>
      <c r="F36" s="158" t="s">
        <v>31</v>
      </c>
      <c r="G36" s="158" t="s">
        <v>32</v>
      </c>
      <c r="H36" s="158" t="s">
        <v>33</v>
      </c>
      <c r="I36" s="158">
        <v>72000</v>
      </c>
      <c r="J36" s="158">
        <v>72000</v>
      </c>
      <c r="K36" s="158">
        <v>0</v>
      </c>
      <c r="L36" s="158">
        <v>0</v>
      </c>
      <c r="M36" s="158">
        <v>28000</v>
      </c>
      <c r="N36" s="158">
        <v>28000</v>
      </c>
      <c r="O36" s="158">
        <v>0</v>
      </c>
      <c r="P36" s="158">
        <v>0</v>
      </c>
      <c r="Q36" s="158">
        <v>0</v>
      </c>
      <c r="R36" s="184">
        <v>13500</v>
      </c>
      <c r="S36" s="185">
        <v>40913</v>
      </c>
      <c r="T36" s="158">
        <v>31400</v>
      </c>
      <c r="U36" s="158">
        <v>9513</v>
      </c>
      <c r="V36" s="158">
        <v>0</v>
      </c>
      <c r="W36" s="158" t="s">
        <v>156</v>
      </c>
      <c r="X36" s="158" t="s">
        <v>157</v>
      </c>
      <c r="Y36" s="192" t="s">
        <v>158</v>
      </c>
    </row>
    <row r="37" ht="50" customHeight="1" spans="1:25">
      <c r="A37" s="158">
        <v>31</v>
      </c>
      <c r="B37" s="159" t="s">
        <v>159</v>
      </c>
      <c r="C37" s="158"/>
      <c r="D37" s="161" t="s">
        <v>29</v>
      </c>
      <c r="E37" s="158" t="s">
        <v>30</v>
      </c>
      <c r="F37" s="158" t="s">
        <v>31</v>
      </c>
      <c r="G37" s="158" t="s">
        <v>32</v>
      </c>
      <c r="H37" s="158" t="s">
        <v>80</v>
      </c>
      <c r="I37" s="158">
        <v>22000</v>
      </c>
      <c r="J37" s="158">
        <v>22000</v>
      </c>
      <c r="K37" s="158">
        <v>0</v>
      </c>
      <c r="L37" s="158">
        <v>0</v>
      </c>
      <c r="M37" s="158">
        <v>14700</v>
      </c>
      <c r="N37" s="158">
        <v>14700</v>
      </c>
      <c r="O37" s="158">
        <v>0</v>
      </c>
      <c r="P37" s="158">
        <v>0</v>
      </c>
      <c r="Q37" s="158">
        <v>0</v>
      </c>
      <c r="R37" s="184">
        <v>10600</v>
      </c>
      <c r="S37" s="185">
        <v>17750</v>
      </c>
      <c r="T37" s="158">
        <v>17750</v>
      </c>
      <c r="U37" s="158">
        <v>0</v>
      </c>
      <c r="V37" s="158">
        <v>0</v>
      </c>
      <c r="W37" s="158" t="s">
        <v>160</v>
      </c>
      <c r="X37" s="158" t="s">
        <v>161</v>
      </c>
      <c r="Y37" s="192" t="s">
        <v>162</v>
      </c>
    </row>
    <row r="38" ht="50" customHeight="1" spans="1:25">
      <c r="A38" s="158">
        <v>32</v>
      </c>
      <c r="B38" s="159" t="s">
        <v>163</v>
      </c>
      <c r="C38" s="158"/>
      <c r="D38" s="161"/>
      <c r="E38" s="158" t="s">
        <v>30</v>
      </c>
      <c r="F38" s="158" t="s">
        <v>31</v>
      </c>
      <c r="G38" s="158" t="s">
        <v>32</v>
      </c>
      <c r="H38" s="158" t="s">
        <v>124</v>
      </c>
      <c r="I38" s="158">
        <v>17000</v>
      </c>
      <c r="J38" s="158">
        <v>2000</v>
      </c>
      <c r="K38" s="158">
        <v>0</v>
      </c>
      <c r="L38" s="158">
        <v>15000</v>
      </c>
      <c r="M38" s="158">
        <v>3500</v>
      </c>
      <c r="N38" s="158">
        <v>500</v>
      </c>
      <c r="O38" s="158">
        <v>0</v>
      </c>
      <c r="P38" s="158">
        <v>3000</v>
      </c>
      <c r="Q38" s="158">
        <v>0</v>
      </c>
      <c r="R38" s="186">
        <v>3500</v>
      </c>
      <c r="S38" s="186">
        <v>4250</v>
      </c>
      <c r="T38" s="186">
        <v>500</v>
      </c>
      <c r="U38" s="186">
        <v>0</v>
      </c>
      <c r="V38" s="186">
        <v>3750</v>
      </c>
      <c r="W38" s="187" t="s">
        <v>164</v>
      </c>
      <c r="X38" s="187" t="s">
        <v>164</v>
      </c>
      <c r="Y38" s="159" t="s">
        <v>165</v>
      </c>
    </row>
    <row r="39" ht="50" customHeight="1" spans="1:25">
      <c r="A39" s="158">
        <v>33</v>
      </c>
      <c r="B39" s="159" t="s">
        <v>166</v>
      </c>
      <c r="C39" s="158"/>
      <c r="D39" s="161" t="s">
        <v>63</v>
      </c>
      <c r="E39" s="158" t="s">
        <v>30</v>
      </c>
      <c r="F39" s="158" t="s">
        <v>31</v>
      </c>
      <c r="G39" s="158" t="s">
        <v>32</v>
      </c>
      <c r="H39" s="158" t="s">
        <v>124</v>
      </c>
      <c r="I39" s="158">
        <v>37150</v>
      </c>
      <c r="J39" s="158">
        <v>33064</v>
      </c>
      <c r="K39" s="158">
        <v>2339</v>
      </c>
      <c r="L39" s="158">
        <v>1747</v>
      </c>
      <c r="M39" s="158">
        <v>8300</v>
      </c>
      <c r="N39" s="158">
        <v>6740</v>
      </c>
      <c r="O39" s="158">
        <v>1560</v>
      </c>
      <c r="P39" s="158">
        <v>0</v>
      </c>
      <c r="Q39" s="158">
        <v>0</v>
      </c>
      <c r="R39" s="184">
        <v>4740</v>
      </c>
      <c r="S39" s="185">
        <v>7244</v>
      </c>
      <c r="T39" s="158">
        <v>4905</v>
      </c>
      <c r="U39" s="158">
        <v>2339</v>
      </c>
      <c r="V39" s="158">
        <v>0</v>
      </c>
      <c r="W39" s="158" t="s">
        <v>167</v>
      </c>
      <c r="X39" s="158" t="s">
        <v>77</v>
      </c>
      <c r="Y39" s="192" t="s">
        <v>168</v>
      </c>
    </row>
    <row r="40" ht="50" customHeight="1" spans="1:25">
      <c r="A40" s="158">
        <v>34</v>
      </c>
      <c r="B40" s="159" t="s">
        <v>169</v>
      </c>
      <c r="C40" s="158"/>
      <c r="D40" s="161" t="s">
        <v>63</v>
      </c>
      <c r="E40" s="158" t="s">
        <v>30</v>
      </c>
      <c r="F40" s="158" t="s">
        <v>31</v>
      </c>
      <c r="G40" s="158" t="s">
        <v>32</v>
      </c>
      <c r="H40" s="158" t="s">
        <v>135</v>
      </c>
      <c r="I40" s="158">
        <v>20000</v>
      </c>
      <c r="J40" s="158">
        <v>12300</v>
      </c>
      <c r="K40" s="158">
        <v>7700</v>
      </c>
      <c r="L40" s="158">
        <v>0</v>
      </c>
      <c r="M40" s="158">
        <v>11800</v>
      </c>
      <c r="N40" s="158">
        <v>6667</v>
      </c>
      <c r="O40" s="158">
        <v>5133</v>
      </c>
      <c r="P40" s="158">
        <v>0</v>
      </c>
      <c r="Q40" s="158">
        <v>0</v>
      </c>
      <c r="R40" s="184">
        <v>3950</v>
      </c>
      <c r="S40" s="185">
        <v>6970</v>
      </c>
      <c r="T40" s="158">
        <v>1870</v>
      </c>
      <c r="U40" s="158">
        <v>5100</v>
      </c>
      <c r="V40" s="158">
        <v>0</v>
      </c>
      <c r="W40" s="158" t="s">
        <v>170</v>
      </c>
      <c r="X40" s="158" t="s">
        <v>171</v>
      </c>
      <c r="Y40" s="192" t="s">
        <v>172</v>
      </c>
    </row>
    <row r="41" ht="50" customHeight="1" spans="1:25">
      <c r="A41" s="158">
        <v>35</v>
      </c>
      <c r="B41" s="159" t="s">
        <v>173</v>
      </c>
      <c r="C41" s="158"/>
      <c r="D41" s="161" t="s">
        <v>60</v>
      </c>
      <c r="E41" s="158" t="s">
        <v>30</v>
      </c>
      <c r="F41" s="158" t="s">
        <v>31</v>
      </c>
      <c r="G41" s="158" t="s">
        <v>32</v>
      </c>
      <c r="H41" s="158" t="s">
        <v>80</v>
      </c>
      <c r="I41" s="158">
        <v>20000</v>
      </c>
      <c r="J41" s="158">
        <v>4000</v>
      </c>
      <c r="K41" s="158">
        <v>0</v>
      </c>
      <c r="L41" s="158">
        <v>16000</v>
      </c>
      <c r="M41" s="158">
        <v>12700</v>
      </c>
      <c r="N41" s="158">
        <v>2700</v>
      </c>
      <c r="O41" s="158">
        <v>0</v>
      </c>
      <c r="P41" s="158">
        <v>10000</v>
      </c>
      <c r="Q41" s="158">
        <v>0</v>
      </c>
      <c r="R41" s="184">
        <v>5380</v>
      </c>
      <c r="S41" s="185">
        <v>18195</v>
      </c>
      <c r="T41" s="158">
        <v>4642</v>
      </c>
      <c r="U41" s="158">
        <v>5820</v>
      </c>
      <c r="V41" s="158">
        <v>7733</v>
      </c>
      <c r="W41" s="158" t="s">
        <v>174</v>
      </c>
      <c r="X41" s="158" t="s">
        <v>175</v>
      </c>
      <c r="Y41" s="193" t="s">
        <v>176</v>
      </c>
    </row>
    <row r="42" ht="50" customHeight="1" spans="1:25">
      <c r="A42" s="158">
        <v>36</v>
      </c>
      <c r="B42" s="159" t="s">
        <v>177</v>
      </c>
      <c r="C42" s="158"/>
      <c r="D42" s="161" t="s">
        <v>43</v>
      </c>
      <c r="E42" s="158" t="s">
        <v>30</v>
      </c>
      <c r="F42" s="158" t="s">
        <v>31</v>
      </c>
      <c r="G42" s="158" t="s">
        <v>32</v>
      </c>
      <c r="H42" s="158" t="s">
        <v>178</v>
      </c>
      <c r="I42" s="158">
        <v>162000</v>
      </c>
      <c r="J42" s="158">
        <v>150000</v>
      </c>
      <c r="K42" s="158">
        <v>0</v>
      </c>
      <c r="L42" s="158">
        <v>12000</v>
      </c>
      <c r="M42" s="158">
        <v>1000</v>
      </c>
      <c r="N42" s="158">
        <v>1000</v>
      </c>
      <c r="O42" s="158">
        <v>0</v>
      </c>
      <c r="P42" s="158">
        <v>0</v>
      </c>
      <c r="Q42" s="158">
        <v>0</v>
      </c>
      <c r="R42" s="184">
        <v>0</v>
      </c>
      <c r="S42" s="185">
        <v>0</v>
      </c>
      <c r="T42" s="158">
        <v>0</v>
      </c>
      <c r="U42" s="158">
        <v>0</v>
      </c>
      <c r="V42" s="158">
        <v>0</v>
      </c>
      <c r="W42" s="158" t="s">
        <v>132</v>
      </c>
      <c r="X42" s="158" t="s">
        <v>132</v>
      </c>
      <c r="Y42" s="159" t="s">
        <v>179</v>
      </c>
    </row>
    <row r="43" ht="50" customHeight="1" spans="1:25">
      <c r="A43" s="158">
        <v>37</v>
      </c>
      <c r="B43" s="159" t="s">
        <v>180</v>
      </c>
      <c r="C43" s="158"/>
      <c r="D43" s="161" t="s">
        <v>43</v>
      </c>
      <c r="E43" s="158" t="s">
        <v>30</v>
      </c>
      <c r="F43" s="158" t="s">
        <v>31</v>
      </c>
      <c r="G43" s="158" t="s">
        <v>32</v>
      </c>
      <c r="H43" s="158" t="s">
        <v>38</v>
      </c>
      <c r="I43" s="158">
        <v>58462</v>
      </c>
      <c r="J43" s="158">
        <v>54049</v>
      </c>
      <c r="K43" s="158">
        <v>4413</v>
      </c>
      <c r="L43" s="158">
        <v>0</v>
      </c>
      <c r="M43" s="158">
        <v>2500</v>
      </c>
      <c r="N43" s="158">
        <v>2500</v>
      </c>
      <c r="O43" s="158">
        <v>0</v>
      </c>
      <c r="P43" s="158">
        <v>0</v>
      </c>
      <c r="Q43" s="158">
        <v>0</v>
      </c>
      <c r="R43" s="184">
        <v>0</v>
      </c>
      <c r="S43" s="185">
        <v>800</v>
      </c>
      <c r="T43" s="158">
        <v>800</v>
      </c>
      <c r="U43" s="158">
        <v>0</v>
      </c>
      <c r="V43" s="158">
        <v>0</v>
      </c>
      <c r="W43" s="158" t="s">
        <v>132</v>
      </c>
      <c r="X43" s="158" t="s">
        <v>132</v>
      </c>
      <c r="Y43" s="192" t="s">
        <v>181</v>
      </c>
    </row>
    <row r="44" ht="50" customHeight="1" spans="1:25">
      <c r="A44" s="158">
        <v>38</v>
      </c>
      <c r="B44" s="159" t="s">
        <v>182</v>
      </c>
      <c r="C44" s="158"/>
      <c r="D44" s="161" t="s">
        <v>63</v>
      </c>
      <c r="E44" s="158" t="s">
        <v>30</v>
      </c>
      <c r="F44" s="158" t="s">
        <v>31</v>
      </c>
      <c r="G44" s="158" t="s">
        <v>32</v>
      </c>
      <c r="H44" s="158" t="s">
        <v>124</v>
      </c>
      <c r="I44" s="158">
        <v>22000</v>
      </c>
      <c r="J44" s="158">
        <v>14500</v>
      </c>
      <c r="K44" s="158">
        <v>7500</v>
      </c>
      <c r="L44" s="158">
        <v>0</v>
      </c>
      <c r="M44" s="158">
        <v>500</v>
      </c>
      <c r="N44" s="158">
        <v>500</v>
      </c>
      <c r="O44" s="158">
        <v>0</v>
      </c>
      <c r="P44" s="158">
        <v>0</v>
      </c>
      <c r="Q44" s="158">
        <v>0</v>
      </c>
      <c r="R44" s="184">
        <v>185</v>
      </c>
      <c r="S44" s="185">
        <v>245</v>
      </c>
      <c r="T44" s="158">
        <v>245</v>
      </c>
      <c r="U44" s="158">
        <v>0</v>
      </c>
      <c r="V44" s="158">
        <v>0</v>
      </c>
      <c r="W44" s="158" t="s">
        <v>183</v>
      </c>
      <c r="X44" s="158" t="s">
        <v>184</v>
      </c>
      <c r="Y44" s="192" t="s">
        <v>185</v>
      </c>
    </row>
    <row r="45" ht="50" customHeight="1" spans="1:25">
      <c r="A45" s="158">
        <v>39</v>
      </c>
      <c r="B45" s="159" t="s">
        <v>186</v>
      </c>
      <c r="C45" s="158"/>
      <c r="D45" s="161" t="s">
        <v>43</v>
      </c>
      <c r="E45" s="158" t="s">
        <v>30</v>
      </c>
      <c r="F45" s="158" t="s">
        <v>31</v>
      </c>
      <c r="G45" s="158" t="s">
        <v>32</v>
      </c>
      <c r="H45" s="158" t="s">
        <v>152</v>
      </c>
      <c r="I45" s="158">
        <v>10000</v>
      </c>
      <c r="J45" s="158">
        <v>6000</v>
      </c>
      <c r="K45" s="158">
        <v>0</v>
      </c>
      <c r="L45" s="158">
        <v>4000</v>
      </c>
      <c r="M45" s="158">
        <v>6000</v>
      </c>
      <c r="N45" s="158">
        <v>4000</v>
      </c>
      <c r="O45" s="158">
        <v>0</v>
      </c>
      <c r="P45" s="158">
        <v>2000</v>
      </c>
      <c r="Q45" s="158">
        <v>0</v>
      </c>
      <c r="R45" s="184">
        <v>6000</v>
      </c>
      <c r="S45" s="185">
        <v>6000</v>
      </c>
      <c r="T45" s="158">
        <v>4000</v>
      </c>
      <c r="U45" s="158">
        <v>0</v>
      </c>
      <c r="V45" s="158">
        <v>2000</v>
      </c>
      <c r="W45" s="158" t="s">
        <v>39</v>
      </c>
      <c r="X45" s="158" t="s">
        <v>39</v>
      </c>
      <c r="Y45" s="192" t="s">
        <v>187</v>
      </c>
    </row>
    <row r="46" ht="50" customHeight="1" spans="1:25">
      <c r="A46" s="158">
        <v>40</v>
      </c>
      <c r="B46" s="162" t="s">
        <v>188</v>
      </c>
      <c r="C46" s="158"/>
      <c r="D46" s="161" t="s">
        <v>43</v>
      </c>
      <c r="E46" s="158" t="s">
        <v>30</v>
      </c>
      <c r="F46" s="158" t="s">
        <v>49</v>
      </c>
      <c r="G46" s="158" t="s">
        <v>32</v>
      </c>
      <c r="H46" s="158" t="s">
        <v>44</v>
      </c>
      <c r="I46" s="158">
        <v>649293</v>
      </c>
      <c r="J46" s="158">
        <v>11590</v>
      </c>
      <c r="K46" s="158">
        <v>637703</v>
      </c>
      <c r="L46" s="158">
        <v>0</v>
      </c>
      <c r="M46" s="158">
        <v>60200</v>
      </c>
      <c r="N46" s="158">
        <v>200</v>
      </c>
      <c r="O46" s="158">
        <v>60000</v>
      </c>
      <c r="P46" s="158">
        <v>0</v>
      </c>
      <c r="Q46" s="158">
        <v>0</v>
      </c>
      <c r="R46" s="184">
        <v>0</v>
      </c>
      <c r="S46" s="185">
        <v>0</v>
      </c>
      <c r="T46" s="158">
        <v>0</v>
      </c>
      <c r="U46" s="158">
        <v>0</v>
      </c>
      <c r="V46" s="158">
        <v>0</v>
      </c>
      <c r="W46" s="158" t="s">
        <v>132</v>
      </c>
      <c r="X46" s="158" t="s">
        <v>132</v>
      </c>
      <c r="Y46" s="192" t="s">
        <v>189</v>
      </c>
    </row>
    <row r="47" ht="50" customHeight="1" spans="1:25">
      <c r="A47" s="158">
        <v>41</v>
      </c>
      <c r="B47" s="162" t="s">
        <v>190</v>
      </c>
      <c r="C47" s="158"/>
      <c r="D47" s="161" t="s">
        <v>43</v>
      </c>
      <c r="E47" s="158" t="s">
        <v>30</v>
      </c>
      <c r="F47" s="158" t="s">
        <v>106</v>
      </c>
      <c r="G47" s="158" t="s">
        <v>32</v>
      </c>
      <c r="H47" s="158" t="s">
        <v>44</v>
      </c>
      <c r="I47" s="158">
        <v>484668</v>
      </c>
      <c r="J47" s="158">
        <v>376048</v>
      </c>
      <c r="K47" s="158">
        <v>108620</v>
      </c>
      <c r="L47" s="158">
        <v>0</v>
      </c>
      <c r="M47" s="158">
        <v>100000</v>
      </c>
      <c r="N47" s="158">
        <v>80000</v>
      </c>
      <c r="O47" s="158">
        <v>20000</v>
      </c>
      <c r="P47" s="158">
        <v>0</v>
      </c>
      <c r="Q47" s="158">
        <v>0</v>
      </c>
      <c r="R47" s="184">
        <v>0</v>
      </c>
      <c r="S47" s="185">
        <v>0</v>
      </c>
      <c r="T47" s="158">
        <v>0</v>
      </c>
      <c r="U47" s="158">
        <v>0</v>
      </c>
      <c r="V47" s="158">
        <v>0</v>
      </c>
      <c r="W47" s="158" t="s">
        <v>132</v>
      </c>
      <c r="X47" s="158" t="s">
        <v>132</v>
      </c>
      <c r="Y47" s="192" t="s">
        <v>191</v>
      </c>
    </row>
    <row r="48" customFormat="1" ht="50" customHeight="1" spans="1:25">
      <c r="A48" s="158">
        <v>42</v>
      </c>
      <c r="B48" s="164" t="s">
        <v>192</v>
      </c>
      <c r="C48" s="165"/>
      <c r="D48" s="161" t="s">
        <v>43</v>
      </c>
      <c r="E48" s="158" t="s">
        <v>30</v>
      </c>
      <c r="F48" s="158" t="s">
        <v>31</v>
      </c>
      <c r="G48" s="158" t="s">
        <v>32</v>
      </c>
      <c r="H48" s="158" t="s">
        <v>193</v>
      </c>
      <c r="I48" s="158">
        <v>704000</v>
      </c>
      <c r="J48" s="158">
        <v>193000</v>
      </c>
      <c r="K48" s="158">
        <v>511000</v>
      </c>
      <c r="L48" s="158">
        <v>0</v>
      </c>
      <c r="M48" s="158">
        <v>220000</v>
      </c>
      <c r="N48" s="158">
        <v>4000</v>
      </c>
      <c r="O48" s="158">
        <v>216000</v>
      </c>
      <c r="P48" s="158">
        <v>0</v>
      </c>
      <c r="Q48" s="158">
        <v>0</v>
      </c>
      <c r="R48" s="184">
        <v>54000</v>
      </c>
      <c r="S48" s="185">
        <v>55000</v>
      </c>
      <c r="T48" s="158">
        <v>0</v>
      </c>
      <c r="U48" s="158">
        <v>55000</v>
      </c>
      <c r="V48" s="158">
        <v>0</v>
      </c>
      <c r="W48" s="188" t="s">
        <v>194</v>
      </c>
      <c r="X48" s="189" t="s">
        <v>195</v>
      </c>
      <c r="Y48" s="192" t="s">
        <v>196</v>
      </c>
    </row>
    <row r="49" s="137" customFormat="1" ht="50" customHeight="1" spans="1:25">
      <c r="A49" s="166" t="s">
        <v>197</v>
      </c>
      <c r="B49" s="167" t="s">
        <v>198</v>
      </c>
      <c r="C49" s="168"/>
      <c r="D49" s="168"/>
      <c r="E49" s="166"/>
      <c r="F49" s="166"/>
      <c r="G49" s="166"/>
      <c r="H49" s="166"/>
      <c r="I49" s="166">
        <f>SUM(I50:I86)</f>
        <v>13124860</v>
      </c>
      <c r="J49" s="166">
        <f t="shared" ref="J49:Y49" si="2">SUM(J50:J86)</f>
        <v>10968841</v>
      </c>
      <c r="K49" s="166">
        <f t="shared" si="2"/>
        <v>2049316</v>
      </c>
      <c r="L49" s="166">
        <f t="shared" si="2"/>
        <v>106703</v>
      </c>
      <c r="M49" s="166">
        <f t="shared" si="2"/>
        <v>1618666</v>
      </c>
      <c r="N49" s="166">
        <f t="shared" si="2"/>
        <v>1356531</v>
      </c>
      <c r="O49" s="166">
        <f t="shared" si="2"/>
        <v>197100</v>
      </c>
      <c r="P49" s="166">
        <f t="shared" si="2"/>
        <v>65035</v>
      </c>
      <c r="Q49" s="166">
        <f t="shared" si="2"/>
        <v>5868446</v>
      </c>
      <c r="R49" s="179">
        <f t="shared" si="2"/>
        <v>682043</v>
      </c>
      <c r="S49" s="190">
        <f t="shared" si="2"/>
        <v>746456</v>
      </c>
      <c r="T49" s="166">
        <f t="shared" si="2"/>
        <v>626039</v>
      </c>
      <c r="U49" s="166">
        <f t="shared" si="2"/>
        <v>96044</v>
      </c>
      <c r="V49" s="166">
        <f t="shared" si="2"/>
        <v>24373</v>
      </c>
      <c r="W49" s="191">
        <f>S49/R49</f>
        <v>1.09444125956868</v>
      </c>
      <c r="X49" s="191">
        <f>S49/M49</f>
        <v>0.461155049899114</v>
      </c>
      <c r="Y49" s="195"/>
    </row>
    <row r="50" ht="50" customHeight="1" spans="1:25">
      <c r="A50" s="158">
        <v>1</v>
      </c>
      <c r="B50" s="159" t="s">
        <v>199</v>
      </c>
      <c r="C50" s="158"/>
      <c r="D50" s="161"/>
      <c r="E50" s="158" t="s">
        <v>200</v>
      </c>
      <c r="F50" s="158" t="s">
        <v>106</v>
      </c>
      <c r="G50" s="158" t="s">
        <v>32</v>
      </c>
      <c r="H50" s="158" t="s">
        <v>33</v>
      </c>
      <c r="I50" s="158">
        <v>6821</v>
      </c>
      <c r="J50" s="158">
        <v>6821</v>
      </c>
      <c r="K50" s="158">
        <v>0</v>
      </c>
      <c r="L50" s="158">
        <v>0</v>
      </c>
      <c r="M50" s="158">
        <v>2000</v>
      </c>
      <c r="N50" s="158">
        <v>2000</v>
      </c>
      <c r="O50" s="158">
        <v>0</v>
      </c>
      <c r="P50" s="158">
        <v>0</v>
      </c>
      <c r="Q50" s="158">
        <v>2778</v>
      </c>
      <c r="R50" s="184">
        <v>900</v>
      </c>
      <c r="S50" s="185">
        <v>1052</v>
      </c>
      <c r="T50" s="158">
        <v>1052</v>
      </c>
      <c r="U50" s="158">
        <v>0</v>
      </c>
      <c r="V50" s="158">
        <v>0</v>
      </c>
      <c r="W50" s="158" t="s">
        <v>201</v>
      </c>
      <c r="X50" s="158" t="s">
        <v>202</v>
      </c>
      <c r="Y50" s="192" t="s">
        <v>203</v>
      </c>
    </row>
    <row r="51" ht="50" customHeight="1" spans="1:25">
      <c r="A51" s="158">
        <v>2</v>
      </c>
      <c r="B51" s="164" t="s">
        <v>204</v>
      </c>
      <c r="C51" s="158" t="s">
        <v>28</v>
      </c>
      <c r="D51" s="161"/>
      <c r="E51" s="158" t="s">
        <v>205</v>
      </c>
      <c r="F51" s="158" t="s">
        <v>31</v>
      </c>
      <c r="G51" s="158" t="s">
        <v>32</v>
      </c>
      <c r="H51" s="158" t="s">
        <v>206</v>
      </c>
      <c r="I51" s="158">
        <v>1300000</v>
      </c>
      <c r="J51" s="158">
        <v>863000</v>
      </c>
      <c r="K51" s="158">
        <v>437000</v>
      </c>
      <c r="L51" s="158">
        <v>0</v>
      </c>
      <c r="M51" s="158">
        <v>50000</v>
      </c>
      <c r="N51" s="158">
        <v>50000</v>
      </c>
      <c r="O51" s="158">
        <v>0</v>
      </c>
      <c r="P51" s="158">
        <v>0</v>
      </c>
      <c r="Q51" s="158">
        <v>1212535</v>
      </c>
      <c r="R51" s="184">
        <v>12715</v>
      </c>
      <c r="S51" s="185">
        <v>8300</v>
      </c>
      <c r="T51" s="158">
        <v>8300</v>
      </c>
      <c r="U51" s="158">
        <v>0</v>
      </c>
      <c r="V51" s="158">
        <v>0</v>
      </c>
      <c r="W51" s="158" t="s">
        <v>207</v>
      </c>
      <c r="X51" s="158" t="s">
        <v>208</v>
      </c>
      <c r="Y51" s="159" t="s">
        <v>209</v>
      </c>
    </row>
    <row r="52" ht="50" customHeight="1" spans="1:25">
      <c r="A52" s="158">
        <v>3</v>
      </c>
      <c r="B52" s="159" t="s">
        <v>210</v>
      </c>
      <c r="C52" s="158"/>
      <c r="D52" s="161"/>
      <c r="E52" s="158" t="s">
        <v>205</v>
      </c>
      <c r="F52" s="158" t="s">
        <v>106</v>
      </c>
      <c r="G52" s="158" t="s">
        <v>32</v>
      </c>
      <c r="H52" s="158" t="s">
        <v>64</v>
      </c>
      <c r="I52" s="158">
        <v>62375</v>
      </c>
      <c r="J52" s="158">
        <v>49492</v>
      </c>
      <c r="K52" s="158">
        <v>12883</v>
      </c>
      <c r="L52" s="158">
        <v>0</v>
      </c>
      <c r="M52" s="158">
        <v>12000</v>
      </c>
      <c r="N52" s="158">
        <v>12000</v>
      </c>
      <c r="O52" s="158">
        <v>0</v>
      </c>
      <c r="P52" s="158">
        <v>0</v>
      </c>
      <c r="Q52" s="158">
        <v>19215</v>
      </c>
      <c r="R52" s="184">
        <v>7000</v>
      </c>
      <c r="S52" s="185">
        <v>9432</v>
      </c>
      <c r="T52" s="158">
        <v>9432</v>
      </c>
      <c r="U52" s="158">
        <v>0</v>
      </c>
      <c r="V52" s="158">
        <v>0</v>
      </c>
      <c r="W52" s="158" t="s">
        <v>211</v>
      </c>
      <c r="X52" s="158" t="s">
        <v>212</v>
      </c>
      <c r="Y52" s="159" t="s">
        <v>213</v>
      </c>
    </row>
    <row r="53" ht="50" customHeight="1" spans="1:25">
      <c r="A53" s="158">
        <v>4</v>
      </c>
      <c r="B53" s="159" t="s">
        <v>214</v>
      </c>
      <c r="C53" s="158"/>
      <c r="D53" s="161"/>
      <c r="E53" s="158" t="s">
        <v>205</v>
      </c>
      <c r="F53" s="158" t="s">
        <v>31</v>
      </c>
      <c r="G53" s="158" t="s">
        <v>32</v>
      </c>
      <c r="H53" s="158" t="s">
        <v>64</v>
      </c>
      <c r="I53" s="158">
        <v>110100</v>
      </c>
      <c r="J53" s="158">
        <v>110100</v>
      </c>
      <c r="K53" s="158">
        <v>0</v>
      </c>
      <c r="L53" s="158">
        <v>0</v>
      </c>
      <c r="M53" s="158">
        <v>12000</v>
      </c>
      <c r="N53" s="158">
        <v>12000</v>
      </c>
      <c r="O53" s="158">
        <v>0</v>
      </c>
      <c r="P53" s="158">
        <v>0</v>
      </c>
      <c r="Q53" s="158">
        <v>51402</v>
      </c>
      <c r="R53" s="184">
        <v>6000</v>
      </c>
      <c r="S53" s="185">
        <v>6927</v>
      </c>
      <c r="T53" s="158">
        <v>6927</v>
      </c>
      <c r="U53" s="158">
        <v>0</v>
      </c>
      <c r="V53" s="158">
        <v>0</v>
      </c>
      <c r="W53" s="158" t="s">
        <v>215</v>
      </c>
      <c r="X53" s="158" t="s">
        <v>216</v>
      </c>
      <c r="Y53" s="192" t="s">
        <v>217</v>
      </c>
    </row>
    <row r="54" ht="50" customHeight="1" spans="1:25">
      <c r="A54" s="158">
        <v>5</v>
      </c>
      <c r="B54" s="159" t="s">
        <v>218</v>
      </c>
      <c r="C54" s="158"/>
      <c r="D54" s="161"/>
      <c r="E54" s="158" t="s">
        <v>205</v>
      </c>
      <c r="F54" s="158" t="s">
        <v>106</v>
      </c>
      <c r="G54" s="158" t="s">
        <v>32</v>
      </c>
      <c r="H54" s="158" t="s">
        <v>64</v>
      </c>
      <c r="I54" s="158">
        <v>1875</v>
      </c>
      <c r="J54" s="158">
        <v>1875</v>
      </c>
      <c r="K54" s="158">
        <v>0</v>
      </c>
      <c r="L54" s="158">
        <v>0</v>
      </c>
      <c r="M54" s="158">
        <v>1370</v>
      </c>
      <c r="N54" s="158">
        <v>1370</v>
      </c>
      <c r="O54" s="158">
        <v>0</v>
      </c>
      <c r="P54" s="158">
        <v>0</v>
      </c>
      <c r="Q54" s="158">
        <v>0</v>
      </c>
      <c r="R54" s="184">
        <v>770</v>
      </c>
      <c r="S54" s="185">
        <v>773</v>
      </c>
      <c r="T54" s="158">
        <v>773</v>
      </c>
      <c r="U54" s="158">
        <v>0</v>
      </c>
      <c r="V54" s="158">
        <v>0</v>
      </c>
      <c r="W54" s="158" t="s">
        <v>219</v>
      </c>
      <c r="X54" s="158" t="s">
        <v>220</v>
      </c>
      <c r="Y54" s="192" t="s">
        <v>221</v>
      </c>
    </row>
    <row r="55" ht="50" customHeight="1" spans="1:25">
      <c r="A55" s="158">
        <v>6</v>
      </c>
      <c r="B55" s="159" t="s">
        <v>222</v>
      </c>
      <c r="C55" s="158"/>
      <c r="D55" s="161"/>
      <c r="E55" s="158" t="s">
        <v>205</v>
      </c>
      <c r="F55" s="158" t="s">
        <v>106</v>
      </c>
      <c r="G55" s="158" t="s">
        <v>32</v>
      </c>
      <c r="H55" s="158" t="s">
        <v>152</v>
      </c>
      <c r="I55" s="158">
        <v>4052</v>
      </c>
      <c r="J55" s="158">
        <v>1886</v>
      </c>
      <c r="K55" s="158">
        <v>2166</v>
      </c>
      <c r="L55" s="158">
        <v>0</v>
      </c>
      <c r="M55" s="158">
        <v>1350</v>
      </c>
      <c r="N55" s="158">
        <v>1350</v>
      </c>
      <c r="O55" s="158">
        <v>0</v>
      </c>
      <c r="P55" s="158">
        <v>0</v>
      </c>
      <c r="Q55" s="158">
        <v>0</v>
      </c>
      <c r="R55" s="184">
        <v>850</v>
      </c>
      <c r="S55" s="185">
        <v>979</v>
      </c>
      <c r="T55" s="158">
        <v>979</v>
      </c>
      <c r="U55" s="158">
        <v>0</v>
      </c>
      <c r="V55" s="158">
        <v>0</v>
      </c>
      <c r="W55" s="158" t="s">
        <v>223</v>
      </c>
      <c r="X55" s="158" t="s">
        <v>224</v>
      </c>
      <c r="Y55" s="159" t="s">
        <v>225</v>
      </c>
    </row>
    <row r="56" ht="50" customHeight="1" spans="1:25">
      <c r="A56" s="158">
        <v>7</v>
      </c>
      <c r="B56" s="159" t="s">
        <v>226</v>
      </c>
      <c r="C56" s="158"/>
      <c r="D56" s="161"/>
      <c r="E56" s="158" t="s">
        <v>227</v>
      </c>
      <c r="F56" s="158" t="s">
        <v>31</v>
      </c>
      <c r="G56" s="158" t="s">
        <v>32</v>
      </c>
      <c r="H56" s="158" t="s">
        <v>80</v>
      </c>
      <c r="I56" s="158">
        <v>61332</v>
      </c>
      <c r="J56" s="158">
        <v>55000</v>
      </c>
      <c r="K56" s="158">
        <v>6332</v>
      </c>
      <c r="L56" s="158">
        <v>0</v>
      </c>
      <c r="M56" s="158">
        <v>1500</v>
      </c>
      <c r="N56" s="158">
        <v>1500</v>
      </c>
      <c r="O56" s="158">
        <v>0</v>
      </c>
      <c r="P56" s="158">
        <v>0</v>
      </c>
      <c r="Q56" s="158">
        <v>46237</v>
      </c>
      <c r="R56" s="184">
        <v>1500</v>
      </c>
      <c r="S56" s="185">
        <v>2060</v>
      </c>
      <c r="T56" s="158">
        <v>2060</v>
      </c>
      <c r="U56" s="158">
        <v>0</v>
      </c>
      <c r="V56" s="158">
        <v>0</v>
      </c>
      <c r="W56" s="158" t="s">
        <v>228</v>
      </c>
      <c r="X56" s="158" t="s">
        <v>228</v>
      </c>
      <c r="Y56" s="193" t="s">
        <v>229</v>
      </c>
    </row>
    <row r="57" ht="50" customHeight="1" spans="1:25">
      <c r="A57" s="158">
        <v>8</v>
      </c>
      <c r="B57" s="159" t="s">
        <v>230</v>
      </c>
      <c r="C57" s="158"/>
      <c r="D57" s="161"/>
      <c r="E57" s="158" t="s">
        <v>231</v>
      </c>
      <c r="F57" s="158" t="s">
        <v>49</v>
      </c>
      <c r="G57" s="158" t="s">
        <v>32</v>
      </c>
      <c r="H57" s="158" t="s">
        <v>232</v>
      </c>
      <c r="I57" s="158">
        <v>59280</v>
      </c>
      <c r="J57" s="158">
        <v>59280</v>
      </c>
      <c r="K57" s="158">
        <v>0</v>
      </c>
      <c r="L57" s="158">
        <v>0</v>
      </c>
      <c r="M57" s="158">
        <v>10000</v>
      </c>
      <c r="N57" s="158">
        <v>10000</v>
      </c>
      <c r="O57" s="158">
        <v>0</v>
      </c>
      <c r="P57" s="158">
        <v>0</v>
      </c>
      <c r="Q57" s="158">
        <v>11765</v>
      </c>
      <c r="R57" s="184">
        <v>4000</v>
      </c>
      <c r="S57" s="185">
        <v>4260</v>
      </c>
      <c r="T57" s="158">
        <v>4260</v>
      </c>
      <c r="U57" s="158">
        <v>0</v>
      </c>
      <c r="V57" s="158">
        <v>0</v>
      </c>
      <c r="W57" s="158" t="s">
        <v>233</v>
      </c>
      <c r="X57" s="158" t="s">
        <v>234</v>
      </c>
      <c r="Y57" s="192" t="s">
        <v>235</v>
      </c>
    </row>
    <row r="58" ht="50" customHeight="1" spans="1:25">
      <c r="A58" s="158">
        <v>9</v>
      </c>
      <c r="B58" s="159" t="s">
        <v>236</v>
      </c>
      <c r="C58" s="158"/>
      <c r="D58" s="161"/>
      <c r="E58" s="158" t="s">
        <v>231</v>
      </c>
      <c r="F58" s="158" t="s">
        <v>49</v>
      </c>
      <c r="G58" s="158" t="s">
        <v>237</v>
      </c>
      <c r="H58" s="158" t="s">
        <v>232</v>
      </c>
      <c r="I58" s="158">
        <v>59976</v>
      </c>
      <c r="J58" s="158">
        <v>58896</v>
      </c>
      <c r="K58" s="158">
        <v>1080</v>
      </c>
      <c r="L58" s="158">
        <v>0</v>
      </c>
      <c r="M58" s="158">
        <v>12000</v>
      </c>
      <c r="N58" s="158">
        <v>12000</v>
      </c>
      <c r="O58" s="158">
        <v>0</v>
      </c>
      <c r="P58" s="158">
        <v>0</v>
      </c>
      <c r="Q58" s="158">
        <v>15000</v>
      </c>
      <c r="R58" s="184">
        <v>5400</v>
      </c>
      <c r="S58" s="185">
        <v>5400</v>
      </c>
      <c r="T58" s="158">
        <v>5400</v>
      </c>
      <c r="U58" s="158">
        <v>0</v>
      </c>
      <c r="V58" s="158">
        <v>0</v>
      </c>
      <c r="W58" s="158" t="s">
        <v>39</v>
      </c>
      <c r="X58" s="158" t="s">
        <v>238</v>
      </c>
      <c r="Y58" s="192" t="s">
        <v>239</v>
      </c>
    </row>
    <row r="59" ht="50" customHeight="1" spans="1:25">
      <c r="A59" s="158">
        <v>10</v>
      </c>
      <c r="B59" s="159" t="s">
        <v>240</v>
      </c>
      <c r="C59" s="158" t="s">
        <v>28</v>
      </c>
      <c r="D59" s="161"/>
      <c r="E59" s="158" t="s">
        <v>231</v>
      </c>
      <c r="F59" s="158" t="s">
        <v>49</v>
      </c>
      <c r="G59" s="158" t="s">
        <v>32</v>
      </c>
      <c r="H59" s="158" t="s">
        <v>33</v>
      </c>
      <c r="I59" s="158">
        <v>80065</v>
      </c>
      <c r="J59" s="158">
        <v>66773</v>
      </c>
      <c r="K59" s="158">
        <v>13292</v>
      </c>
      <c r="L59" s="158">
        <v>0</v>
      </c>
      <c r="M59" s="158">
        <v>13000</v>
      </c>
      <c r="N59" s="158">
        <v>13000</v>
      </c>
      <c r="O59" s="158">
        <v>0</v>
      </c>
      <c r="P59" s="158">
        <v>0</v>
      </c>
      <c r="Q59" s="158">
        <v>26781</v>
      </c>
      <c r="R59" s="184">
        <v>4600</v>
      </c>
      <c r="S59" s="185">
        <v>8474</v>
      </c>
      <c r="T59" s="158">
        <v>8474</v>
      </c>
      <c r="U59" s="158">
        <v>0</v>
      </c>
      <c r="V59" s="158">
        <v>0</v>
      </c>
      <c r="W59" s="158" t="s">
        <v>241</v>
      </c>
      <c r="X59" s="158" t="s">
        <v>242</v>
      </c>
      <c r="Y59" s="192" t="s">
        <v>243</v>
      </c>
    </row>
    <row r="60" ht="50" customHeight="1" spans="1:25">
      <c r="A60" s="158">
        <v>11</v>
      </c>
      <c r="B60" s="169" t="s">
        <v>244</v>
      </c>
      <c r="C60" s="158"/>
      <c r="D60" s="161"/>
      <c r="E60" s="158" t="s">
        <v>245</v>
      </c>
      <c r="F60" s="158" t="s">
        <v>106</v>
      </c>
      <c r="G60" s="158" t="s">
        <v>246</v>
      </c>
      <c r="H60" s="158" t="s">
        <v>44</v>
      </c>
      <c r="I60" s="158">
        <v>671500</v>
      </c>
      <c r="J60" s="158">
        <v>671500</v>
      </c>
      <c r="K60" s="158">
        <v>0</v>
      </c>
      <c r="L60" s="158">
        <v>0</v>
      </c>
      <c r="M60" s="158">
        <v>120000</v>
      </c>
      <c r="N60" s="158">
        <v>120000</v>
      </c>
      <c r="O60" s="158">
        <v>0</v>
      </c>
      <c r="P60" s="158">
        <v>0</v>
      </c>
      <c r="Q60" s="158">
        <v>0</v>
      </c>
      <c r="R60" s="184">
        <v>0</v>
      </c>
      <c r="S60" s="185">
        <v>0</v>
      </c>
      <c r="T60" s="158">
        <v>0</v>
      </c>
      <c r="U60" s="158">
        <v>0</v>
      </c>
      <c r="V60" s="158">
        <v>0</v>
      </c>
      <c r="W60" s="158" t="s">
        <v>132</v>
      </c>
      <c r="X60" s="158" t="s">
        <v>132</v>
      </c>
      <c r="Y60" s="192" t="s">
        <v>247</v>
      </c>
    </row>
    <row r="61" ht="50" customHeight="1" spans="1:25">
      <c r="A61" s="158">
        <v>12</v>
      </c>
      <c r="B61" s="159" t="s">
        <v>248</v>
      </c>
      <c r="C61" s="158"/>
      <c r="D61" s="161"/>
      <c r="E61" s="158" t="s">
        <v>249</v>
      </c>
      <c r="F61" s="158" t="s">
        <v>31</v>
      </c>
      <c r="G61" s="158" t="s">
        <v>32</v>
      </c>
      <c r="H61" s="158" t="s">
        <v>50</v>
      </c>
      <c r="I61" s="158">
        <v>287800</v>
      </c>
      <c r="J61" s="158">
        <v>206100</v>
      </c>
      <c r="K61" s="158">
        <v>81700</v>
      </c>
      <c r="L61" s="158">
        <v>0</v>
      </c>
      <c r="M61" s="158">
        <v>40000</v>
      </c>
      <c r="N61" s="158">
        <v>15000</v>
      </c>
      <c r="O61" s="158">
        <v>25000</v>
      </c>
      <c r="P61" s="158">
        <v>0</v>
      </c>
      <c r="Q61" s="158">
        <v>208177</v>
      </c>
      <c r="R61" s="184">
        <v>21000</v>
      </c>
      <c r="S61" s="185">
        <v>58800</v>
      </c>
      <c r="T61" s="158">
        <v>40000</v>
      </c>
      <c r="U61" s="158">
        <v>18800</v>
      </c>
      <c r="V61" s="158">
        <v>0</v>
      </c>
      <c r="W61" s="158" t="s">
        <v>250</v>
      </c>
      <c r="X61" s="158" t="s">
        <v>251</v>
      </c>
      <c r="Y61" s="192" t="s">
        <v>252</v>
      </c>
    </row>
    <row r="62" ht="50" customHeight="1" spans="1:25">
      <c r="A62" s="158">
        <v>13</v>
      </c>
      <c r="B62" s="159" t="s">
        <v>253</v>
      </c>
      <c r="C62" s="158" t="s">
        <v>28</v>
      </c>
      <c r="D62" s="161"/>
      <c r="E62" s="158" t="s">
        <v>249</v>
      </c>
      <c r="F62" s="158" t="s">
        <v>106</v>
      </c>
      <c r="G62" s="158" t="s">
        <v>254</v>
      </c>
      <c r="H62" s="158" t="s">
        <v>255</v>
      </c>
      <c r="I62" s="158">
        <v>3222367</v>
      </c>
      <c r="J62" s="158">
        <v>2625938</v>
      </c>
      <c r="K62" s="158">
        <v>596429</v>
      </c>
      <c r="L62" s="158">
        <v>0</v>
      </c>
      <c r="M62" s="158">
        <v>100000</v>
      </c>
      <c r="N62" s="158">
        <v>100000</v>
      </c>
      <c r="O62" s="158">
        <v>0</v>
      </c>
      <c r="P62" s="158">
        <v>0</v>
      </c>
      <c r="Q62" s="158">
        <v>2998751</v>
      </c>
      <c r="R62" s="184">
        <v>45026</v>
      </c>
      <c r="S62" s="185">
        <v>53402</v>
      </c>
      <c r="T62" s="158">
        <v>53402</v>
      </c>
      <c r="U62" s="158">
        <v>0</v>
      </c>
      <c r="V62" s="158">
        <v>0</v>
      </c>
      <c r="W62" s="158" t="s">
        <v>256</v>
      </c>
      <c r="X62" s="158" t="s">
        <v>257</v>
      </c>
      <c r="Y62" s="192" t="s">
        <v>258</v>
      </c>
    </row>
    <row r="63" ht="50" customHeight="1" spans="1:25">
      <c r="A63" s="158">
        <v>14</v>
      </c>
      <c r="B63" s="159" t="s">
        <v>259</v>
      </c>
      <c r="C63" s="158" t="s">
        <v>28</v>
      </c>
      <c r="D63" s="161"/>
      <c r="E63" s="158" t="s">
        <v>249</v>
      </c>
      <c r="F63" s="158" t="s">
        <v>106</v>
      </c>
      <c r="G63" s="158" t="s">
        <v>260</v>
      </c>
      <c r="H63" s="158" t="s">
        <v>261</v>
      </c>
      <c r="I63" s="158">
        <v>1603261</v>
      </c>
      <c r="J63" s="158">
        <v>1529038</v>
      </c>
      <c r="K63" s="158">
        <v>74223</v>
      </c>
      <c r="L63" s="158">
        <v>0</v>
      </c>
      <c r="M63" s="158">
        <v>40000</v>
      </c>
      <c r="N63" s="158">
        <v>40000</v>
      </c>
      <c r="O63" s="158">
        <v>0</v>
      </c>
      <c r="P63" s="158">
        <v>0</v>
      </c>
      <c r="Q63" s="158">
        <v>0</v>
      </c>
      <c r="R63" s="184">
        <v>0</v>
      </c>
      <c r="S63" s="185">
        <v>0</v>
      </c>
      <c r="T63" s="158">
        <v>0</v>
      </c>
      <c r="U63" s="158">
        <v>0</v>
      </c>
      <c r="V63" s="158">
        <v>0</v>
      </c>
      <c r="W63" s="158" t="s">
        <v>132</v>
      </c>
      <c r="X63" s="158" t="s">
        <v>132</v>
      </c>
      <c r="Y63" s="192" t="s">
        <v>262</v>
      </c>
    </row>
    <row r="64" ht="50" customHeight="1" spans="1:25">
      <c r="A64" s="158">
        <v>15</v>
      </c>
      <c r="B64" s="159" t="s">
        <v>263</v>
      </c>
      <c r="C64" s="158" t="s">
        <v>28</v>
      </c>
      <c r="D64" s="161"/>
      <c r="E64" s="158" t="s">
        <v>264</v>
      </c>
      <c r="F64" s="158" t="s">
        <v>106</v>
      </c>
      <c r="G64" s="158" t="s">
        <v>254</v>
      </c>
      <c r="H64" s="158" t="s">
        <v>265</v>
      </c>
      <c r="I64" s="158">
        <v>3727128</v>
      </c>
      <c r="J64" s="158">
        <v>3470748</v>
      </c>
      <c r="K64" s="158">
        <v>256380</v>
      </c>
      <c r="L64" s="158">
        <v>0</v>
      </c>
      <c r="M64" s="158">
        <v>800000</v>
      </c>
      <c r="N64" s="158">
        <v>800000</v>
      </c>
      <c r="O64" s="158">
        <v>0</v>
      </c>
      <c r="P64" s="158">
        <v>0</v>
      </c>
      <c r="Q64" s="158">
        <v>723548</v>
      </c>
      <c r="R64" s="184">
        <v>405500</v>
      </c>
      <c r="S64" s="185">
        <v>407940</v>
      </c>
      <c r="T64" s="158">
        <v>407940</v>
      </c>
      <c r="U64" s="158">
        <v>0</v>
      </c>
      <c r="V64" s="158">
        <v>0</v>
      </c>
      <c r="W64" s="158" t="s">
        <v>266</v>
      </c>
      <c r="X64" s="158" t="s">
        <v>267</v>
      </c>
      <c r="Y64" s="194" t="s">
        <v>268</v>
      </c>
    </row>
    <row r="65" ht="50" customHeight="1" spans="1:25">
      <c r="A65" s="158">
        <v>16</v>
      </c>
      <c r="B65" s="159" t="s">
        <v>269</v>
      </c>
      <c r="C65" s="158" t="s">
        <v>28</v>
      </c>
      <c r="D65" s="161"/>
      <c r="E65" s="158" t="s">
        <v>270</v>
      </c>
      <c r="F65" s="158" t="s">
        <v>31</v>
      </c>
      <c r="G65" s="158" t="s">
        <v>32</v>
      </c>
      <c r="H65" s="158" t="s">
        <v>271</v>
      </c>
      <c r="I65" s="158">
        <v>90800</v>
      </c>
      <c r="J65" s="158">
        <v>60000</v>
      </c>
      <c r="K65" s="158">
        <v>30800</v>
      </c>
      <c r="L65" s="158">
        <v>0</v>
      </c>
      <c r="M65" s="158">
        <v>19226</v>
      </c>
      <c r="N65" s="158">
        <v>19226</v>
      </c>
      <c r="O65" s="158">
        <v>0</v>
      </c>
      <c r="P65" s="158">
        <v>0</v>
      </c>
      <c r="Q65" s="158">
        <v>75388</v>
      </c>
      <c r="R65" s="184">
        <v>10874</v>
      </c>
      <c r="S65" s="185">
        <v>11190</v>
      </c>
      <c r="T65" s="158">
        <v>11190</v>
      </c>
      <c r="U65" s="158">
        <v>0</v>
      </c>
      <c r="V65" s="158">
        <v>0</v>
      </c>
      <c r="W65" s="158" t="s">
        <v>272</v>
      </c>
      <c r="X65" s="158" t="s">
        <v>273</v>
      </c>
      <c r="Y65" s="192" t="s">
        <v>274</v>
      </c>
    </row>
    <row r="66" ht="50" customHeight="1" spans="1:25">
      <c r="A66" s="158">
        <v>17</v>
      </c>
      <c r="B66" s="159" t="s">
        <v>275</v>
      </c>
      <c r="C66" s="158" t="s">
        <v>28</v>
      </c>
      <c r="D66" s="161"/>
      <c r="E66" s="158" t="s">
        <v>270</v>
      </c>
      <c r="F66" s="158" t="s">
        <v>31</v>
      </c>
      <c r="G66" s="158" t="s">
        <v>32</v>
      </c>
      <c r="H66" s="158" t="s">
        <v>33</v>
      </c>
      <c r="I66" s="158">
        <v>82500</v>
      </c>
      <c r="J66" s="158">
        <v>56300</v>
      </c>
      <c r="K66" s="158">
        <v>24500</v>
      </c>
      <c r="L66" s="158">
        <v>1700</v>
      </c>
      <c r="M66" s="158">
        <v>25000</v>
      </c>
      <c r="N66" s="158">
        <v>25000</v>
      </c>
      <c r="O66" s="158">
        <v>0</v>
      </c>
      <c r="P66" s="158">
        <v>0</v>
      </c>
      <c r="Q66" s="158">
        <v>38714</v>
      </c>
      <c r="R66" s="196">
        <v>9100</v>
      </c>
      <c r="S66" s="197">
        <v>9100</v>
      </c>
      <c r="T66" s="198">
        <v>9100</v>
      </c>
      <c r="U66" s="198">
        <v>0</v>
      </c>
      <c r="V66" s="198">
        <v>0</v>
      </c>
      <c r="W66" s="158" t="s">
        <v>39</v>
      </c>
      <c r="X66" s="158" t="s">
        <v>276</v>
      </c>
      <c r="Y66" s="192" t="s">
        <v>277</v>
      </c>
    </row>
    <row r="67" ht="50" customHeight="1" spans="1:25">
      <c r="A67" s="158">
        <v>18</v>
      </c>
      <c r="B67" s="159" t="s">
        <v>278</v>
      </c>
      <c r="C67" s="158"/>
      <c r="D67" s="161"/>
      <c r="E67" s="158" t="s">
        <v>270</v>
      </c>
      <c r="F67" s="158" t="s">
        <v>49</v>
      </c>
      <c r="G67" s="158" t="s">
        <v>32</v>
      </c>
      <c r="H67" s="158" t="s">
        <v>33</v>
      </c>
      <c r="I67" s="158">
        <v>71957</v>
      </c>
      <c r="J67" s="158">
        <v>20277</v>
      </c>
      <c r="K67" s="158">
        <v>51350</v>
      </c>
      <c r="L67" s="158">
        <v>330</v>
      </c>
      <c r="M67" s="158">
        <v>2000</v>
      </c>
      <c r="N67" s="158">
        <v>2000</v>
      </c>
      <c r="O67" s="158">
        <v>0</v>
      </c>
      <c r="P67" s="158">
        <v>0</v>
      </c>
      <c r="Q67" s="158">
        <v>66440</v>
      </c>
      <c r="R67" s="196">
        <v>1160</v>
      </c>
      <c r="S67" s="197">
        <v>1784</v>
      </c>
      <c r="T67" s="198">
        <v>1584</v>
      </c>
      <c r="U67" s="198">
        <v>0</v>
      </c>
      <c r="V67" s="198">
        <v>200</v>
      </c>
      <c r="W67" s="199" t="s">
        <v>279</v>
      </c>
      <c r="X67" s="199" t="s">
        <v>280</v>
      </c>
      <c r="Y67" s="200" t="s">
        <v>281</v>
      </c>
    </row>
    <row r="68" ht="50" customHeight="1" spans="1:25">
      <c r="A68" s="158">
        <v>19</v>
      </c>
      <c r="B68" s="159" t="s">
        <v>282</v>
      </c>
      <c r="C68" s="158" t="s">
        <v>28</v>
      </c>
      <c r="D68" s="161"/>
      <c r="E68" s="158" t="s">
        <v>270</v>
      </c>
      <c r="F68" s="158" t="s">
        <v>49</v>
      </c>
      <c r="G68" s="158" t="s">
        <v>32</v>
      </c>
      <c r="H68" s="158" t="s">
        <v>80</v>
      </c>
      <c r="I68" s="158">
        <v>83800</v>
      </c>
      <c r="J68" s="158">
        <v>51300</v>
      </c>
      <c r="K68" s="158">
        <v>27100</v>
      </c>
      <c r="L68" s="158">
        <v>5400</v>
      </c>
      <c r="M68" s="158">
        <v>15000</v>
      </c>
      <c r="N68" s="158">
        <v>9600</v>
      </c>
      <c r="O68" s="158">
        <v>0</v>
      </c>
      <c r="P68" s="158">
        <v>5400</v>
      </c>
      <c r="Q68" s="158">
        <v>51950</v>
      </c>
      <c r="R68" s="184">
        <v>9600</v>
      </c>
      <c r="S68" s="185">
        <v>11850</v>
      </c>
      <c r="T68" s="158">
        <v>11850</v>
      </c>
      <c r="U68" s="158">
        <v>0</v>
      </c>
      <c r="V68" s="158">
        <v>0</v>
      </c>
      <c r="W68" s="158" t="s">
        <v>283</v>
      </c>
      <c r="X68" s="158" t="s">
        <v>284</v>
      </c>
      <c r="Y68" s="193" t="s">
        <v>285</v>
      </c>
    </row>
    <row r="69" ht="50" customHeight="1" spans="1:25">
      <c r="A69" s="158">
        <v>20</v>
      </c>
      <c r="B69" s="159" t="s">
        <v>286</v>
      </c>
      <c r="C69" s="158"/>
      <c r="D69" s="161"/>
      <c r="E69" s="158" t="s">
        <v>270</v>
      </c>
      <c r="F69" s="158" t="s">
        <v>31</v>
      </c>
      <c r="G69" s="158" t="s">
        <v>32</v>
      </c>
      <c r="H69" s="158" t="s">
        <v>55</v>
      </c>
      <c r="I69" s="158">
        <v>150253</v>
      </c>
      <c r="J69" s="158">
        <v>97115</v>
      </c>
      <c r="K69" s="158">
        <v>29100</v>
      </c>
      <c r="L69" s="158">
        <v>24038</v>
      </c>
      <c r="M69" s="158">
        <v>23800</v>
      </c>
      <c r="N69" s="158">
        <v>18700</v>
      </c>
      <c r="O69" s="158">
        <v>0</v>
      </c>
      <c r="P69" s="158">
        <v>5100</v>
      </c>
      <c r="Q69" s="158">
        <v>33426</v>
      </c>
      <c r="R69" s="184">
        <v>10100</v>
      </c>
      <c r="S69" s="185">
        <v>11515</v>
      </c>
      <c r="T69" s="158">
        <v>9544</v>
      </c>
      <c r="U69" s="158">
        <v>0</v>
      </c>
      <c r="V69" s="158">
        <v>1971</v>
      </c>
      <c r="W69" s="158" t="s">
        <v>287</v>
      </c>
      <c r="X69" s="158" t="s">
        <v>288</v>
      </c>
      <c r="Y69" s="192" t="s">
        <v>289</v>
      </c>
    </row>
    <row r="70" ht="50" customHeight="1" spans="1:25">
      <c r="A70" s="158">
        <v>21</v>
      </c>
      <c r="B70" s="159" t="s">
        <v>290</v>
      </c>
      <c r="C70" s="158"/>
      <c r="D70" s="161"/>
      <c r="E70" s="158" t="s">
        <v>270</v>
      </c>
      <c r="F70" s="158" t="s">
        <v>31</v>
      </c>
      <c r="G70" s="158" t="s">
        <v>32</v>
      </c>
      <c r="H70" s="158" t="s">
        <v>124</v>
      </c>
      <c r="I70" s="158">
        <v>120300</v>
      </c>
      <c r="J70" s="158">
        <v>85000</v>
      </c>
      <c r="K70" s="158">
        <v>35300</v>
      </c>
      <c r="L70" s="158">
        <v>0</v>
      </c>
      <c r="M70" s="158">
        <v>6000</v>
      </c>
      <c r="N70" s="158">
        <v>6000</v>
      </c>
      <c r="O70" s="158">
        <v>0</v>
      </c>
      <c r="P70" s="158">
        <v>0</v>
      </c>
      <c r="Q70" s="158">
        <v>38461</v>
      </c>
      <c r="R70" s="184">
        <v>560</v>
      </c>
      <c r="S70" s="185">
        <v>560</v>
      </c>
      <c r="T70" s="158">
        <v>560</v>
      </c>
      <c r="U70" s="158">
        <v>0</v>
      </c>
      <c r="V70" s="158">
        <v>0</v>
      </c>
      <c r="W70" s="158" t="s">
        <v>39</v>
      </c>
      <c r="X70" s="158" t="s">
        <v>291</v>
      </c>
      <c r="Y70" s="192" t="s">
        <v>292</v>
      </c>
    </row>
    <row r="71" ht="53" customHeight="1" spans="1:25">
      <c r="A71" s="158">
        <v>22</v>
      </c>
      <c r="B71" s="159" t="s">
        <v>293</v>
      </c>
      <c r="C71" s="158" t="s">
        <v>28</v>
      </c>
      <c r="D71" s="161"/>
      <c r="E71" s="158" t="s">
        <v>270</v>
      </c>
      <c r="F71" s="158" t="s">
        <v>31</v>
      </c>
      <c r="G71" s="158" t="s">
        <v>32</v>
      </c>
      <c r="H71" s="158" t="s">
        <v>124</v>
      </c>
      <c r="I71" s="158">
        <v>551000</v>
      </c>
      <c r="J71" s="158">
        <v>463500</v>
      </c>
      <c r="K71" s="158">
        <v>87500</v>
      </c>
      <c r="L71" s="158">
        <v>0</v>
      </c>
      <c r="M71" s="158">
        <v>15000</v>
      </c>
      <c r="N71" s="158">
        <v>15000</v>
      </c>
      <c r="O71" s="158">
        <v>0</v>
      </c>
      <c r="P71" s="158">
        <v>0</v>
      </c>
      <c r="Q71" s="158">
        <v>94300</v>
      </c>
      <c r="R71" s="184">
        <v>1500</v>
      </c>
      <c r="S71" s="185">
        <v>1844</v>
      </c>
      <c r="T71" s="158">
        <v>1500</v>
      </c>
      <c r="U71" s="158">
        <v>344</v>
      </c>
      <c r="V71" s="158">
        <v>0</v>
      </c>
      <c r="W71" s="158" t="s">
        <v>294</v>
      </c>
      <c r="X71" s="158" t="s">
        <v>295</v>
      </c>
      <c r="Y71" s="192" t="s">
        <v>296</v>
      </c>
    </row>
    <row r="72" ht="50" customHeight="1" spans="1:25">
      <c r="A72" s="158">
        <v>23</v>
      </c>
      <c r="B72" s="159" t="s">
        <v>297</v>
      </c>
      <c r="C72" s="158"/>
      <c r="D72" s="161"/>
      <c r="E72" s="158" t="s">
        <v>270</v>
      </c>
      <c r="F72" s="158" t="s">
        <v>49</v>
      </c>
      <c r="G72" s="158" t="s">
        <v>32</v>
      </c>
      <c r="H72" s="158" t="s">
        <v>124</v>
      </c>
      <c r="I72" s="158">
        <v>92900</v>
      </c>
      <c r="J72" s="158">
        <v>48019</v>
      </c>
      <c r="K72" s="158">
        <v>44881</v>
      </c>
      <c r="L72" s="158">
        <v>0</v>
      </c>
      <c r="M72" s="158">
        <v>5000</v>
      </c>
      <c r="N72" s="158">
        <v>5000</v>
      </c>
      <c r="O72" s="158">
        <v>0</v>
      </c>
      <c r="P72" s="158">
        <v>0</v>
      </c>
      <c r="Q72" s="158">
        <v>49884</v>
      </c>
      <c r="R72" s="184">
        <v>2400</v>
      </c>
      <c r="S72" s="185">
        <v>3657</v>
      </c>
      <c r="T72" s="158">
        <v>3657</v>
      </c>
      <c r="U72" s="158">
        <v>0</v>
      </c>
      <c r="V72" s="158">
        <v>0</v>
      </c>
      <c r="W72" s="158" t="s">
        <v>298</v>
      </c>
      <c r="X72" s="158" t="s">
        <v>141</v>
      </c>
      <c r="Y72" s="192" t="s">
        <v>299</v>
      </c>
    </row>
    <row r="73" ht="50" customHeight="1" spans="1:25">
      <c r="A73" s="158">
        <v>24</v>
      </c>
      <c r="B73" s="159" t="s">
        <v>300</v>
      </c>
      <c r="C73" s="158"/>
      <c r="D73" s="161"/>
      <c r="E73" s="158" t="s">
        <v>270</v>
      </c>
      <c r="F73" s="158" t="s">
        <v>31</v>
      </c>
      <c r="G73" s="158" t="s">
        <v>32</v>
      </c>
      <c r="H73" s="158" t="s">
        <v>124</v>
      </c>
      <c r="I73" s="158">
        <v>76400</v>
      </c>
      <c r="J73" s="158">
        <v>41200</v>
      </c>
      <c r="K73" s="158">
        <v>15200</v>
      </c>
      <c r="L73" s="158">
        <v>20000</v>
      </c>
      <c r="M73" s="158">
        <v>20000</v>
      </c>
      <c r="N73" s="158">
        <v>17000</v>
      </c>
      <c r="O73" s="158">
        <v>0</v>
      </c>
      <c r="P73" s="158">
        <v>3000</v>
      </c>
      <c r="Q73" s="158">
        <v>24000</v>
      </c>
      <c r="R73" s="184">
        <v>10300</v>
      </c>
      <c r="S73" s="185">
        <v>10300</v>
      </c>
      <c r="T73" s="158">
        <v>7800</v>
      </c>
      <c r="U73" s="158">
        <v>0</v>
      </c>
      <c r="V73" s="158">
        <v>2500</v>
      </c>
      <c r="W73" s="158" t="s">
        <v>39</v>
      </c>
      <c r="X73" s="158" t="s">
        <v>301</v>
      </c>
      <c r="Y73" s="192" t="s">
        <v>302</v>
      </c>
    </row>
    <row r="74" ht="50" customHeight="1" spans="1:25">
      <c r="A74" s="158">
        <v>25</v>
      </c>
      <c r="B74" s="159" t="s">
        <v>303</v>
      </c>
      <c r="C74" s="158"/>
      <c r="D74" s="161"/>
      <c r="E74" s="158" t="s">
        <v>270</v>
      </c>
      <c r="F74" s="158" t="s">
        <v>31</v>
      </c>
      <c r="G74" s="158" t="s">
        <v>32</v>
      </c>
      <c r="H74" s="158" t="s">
        <v>38</v>
      </c>
      <c r="I74" s="158">
        <v>57000</v>
      </c>
      <c r="J74" s="158">
        <v>44900</v>
      </c>
      <c r="K74" s="158">
        <v>12100</v>
      </c>
      <c r="L74" s="158">
        <v>0</v>
      </c>
      <c r="M74" s="158">
        <v>17630</v>
      </c>
      <c r="N74" s="158">
        <v>5530</v>
      </c>
      <c r="O74" s="158">
        <v>12100</v>
      </c>
      <c r="P74" s="158">
        <v>0</v>
      </c>
      <c r="Q74" s="158">
        <v>0</v>
      </c>
      <c r="R74" s="184">
        <v>12100</v>
      </c>
      <c r="S74" s="185">
        <v>12100</v>
      </c>
      <c r="T74" s="158">
        <v>0</v>
      </c>
      <c r="U74" s="158">
        <v>12100</v>
      </c>
      <c r="V74" s="158">
        <v>0</v>
      </c>
      <c r="W74" s="158" t="s">
        <v>39</v>
      </c>
      <c r="X74" s="158" t="s">
        <v>304</v>
      </c>
      <c r="Y74" s="192" t="s">
        <v>305</v>
      </c>
    </row>
    <row r="75" ht="50" customHeight="1" spans="1:25">
      <c r="A75" s="158">
        <v>26</v>
      </c>
      <c r="B75" s="159" t="s">
        <v>306</v>
      </c>
      <c r="C75" s="158"/>
      <c r="D75" s="161"/>
      <c r="E75" s="158" t="s">
        <v>270</v>
      </c>
      <c r="F75" s="158" t="s">
        <v>106</v>
      </c>
      <c r="G75" s="158" t="s">
        <v>32</v>
      </c>
      <c r="H75" s="158" t="s">
        <v>124</v>
      </c>
      <c r="I75" s="158">
        <v>231600</v>
      </c>
      <c r="J75" s="158">
        <v>21600</v>
      </c>
      <c r="K75" s="158">
        <v>210000</v>
      </c>
      <c r="L75" s="158">
        <v>0</v>
      </c>
      <c r="M75" s="158">
        <v>164450</v>
      </c>
      <c r="N75" s="158">
        <v>4450</v>
      </c>
      <c r="O75" s="158">
        <v>160000</v>
      </c>
      <c r="P75" s="158">
        <v>0</v>
      </c>
      <c r="Q75" s="158">
        <v>50273</v>
      </c>
      <c r="R75" s="184">
        <v>66450</v>
      </c>
      <c r="S75" s="185">
        <v>66654</v>
      </c>
      <c r="T75" s="158">
        <v>1854</v>
      </c>
      <c r="U75" s="158">
        <v>64800</v>
      </c>
      <c r="V75" s="158">
        <v>0</v>
      </c>
      <c r="W75" s="158" t="s">
        <v>307</v>
      </c>
      <c r="X75" s="158" t="s">
        <v>308</v>
      </c>
      <c r="Y75" s="159" t="s">
        <v>309</v>
      </c>
    </row>
    <row r="76" ht="50" customHeight="1" spans="1:25">
      <c r="A76" s="158">
        <v>27</v>
      </c>
      <c r="B76" s="159" t="s">
        <v>310</v>
      </c>
      <c r="C76" s="158"/>
      <c r="D76" s="161"/>
      <c r="E76" s="158" t="s">
        <v>270</v>
      </c>
      <c r="F76" s="158" t="s">
        <v>49</v>
      </c>
      <c r="G76" s="158" t="s">
        <v>32</v>
      </c>
      <c r="H76" s="158" t="s">
        <v>38</v>
      </c>
      <c r="I76" s="158">
        <v>30017</v>
      </c>
      <c r="J76" s="158">
        <v>30017</v>
      </c>
      <c r="K76" s="158">
        <v>0</v>
      </c>
      <c r="L76" s="158">
        <v>0</v>
      </c>
      <c r="M76" s="158">
        <v>2100</v>
      </c>
      <c r="N76" s="158">
        <v>2100</v>
      </c>
      <c r="O76" s="158">
        <v>0</v>
      </c>
      <c r="P76" s="158">
        <v>0</v>
      </c>
      <c r="Q76" s="158">
        <v>0</v>
      </c>
      <c r="R76" s="184">
        <v>0</v>
      </c>
      <c r="S76" s="185">
        <v>0</v>
      </c>
      <c r="T76" s="158">
        <v>0</v>
      </c>
      <c r="U76" s="158">
        <v>0</v>
      </c>
      <c r="V76" s="158">
        <v>0</v>
      </c>
      <c r="W76" s="158" t="s">
        <v>132</v>
      </c>
      <c r="X76" s="158" t="s">
        <v>132</v>
      </c>
      <c r="Y76" s="194" t="s">
        <v>311</v>
      </c>
    </row>
    <row r="77" ht="50" customHeight="1" spans="1:25">
      <c r="A77" s="158">
        <v>28</v>
      </c>
      <c r="B77" s="159" t="s">
        <v>312</v>
      </c>
      <c r="C77" s="158"/>
      <c r="D77" s="161"/>
      <c r="E77" s="158" t="s">
        <v>313</v>
      </c>
      <c r="F77" s="158" t="s">
        <v>106</v>
      </c>
      <c r="G77" s="158" t="s">
        <v>314</v>
      </c>
      <c r="H77" s="158" t="s">
        <v>38</v>
      </c>
      <c r="I77" s="158">
        <v>45809</v>
      </c>
      <c r="J77" s="158">
        <v>45809</v>
      </c>
      <c r="K77" s="158">
        <v>0</v>
      </c>
      <c r="L77" s="158">
        <v>0</v>
      </c>
      <c r="M77" s="158">
        <v>5000</v>
      </c>
      <c r="N77" s="158">
        <v>5000</v>
      </c>
      <c r="O77" s="158">
        <v>0</v>
      </c>
      <c r="P77" s="158">
        <v>0</v>
      </c>
      <c r="Q77" s="158">
        <v>0</v>
      </c>
      <c r="R77" s="184">
        <v>2400</v>
      </c>
      <c r="S77" s="185">
        <v>2820</v>
      </c>
      <c r="T77" s="158">
        <v>2820</v>
      </c>
      <c r="U77" s="158">
        <v>0</v>
      </c>
      <c r="V77" s="158">
        <v>0</v>
      </c>
      <c r="W77" s="158" t="s">
        <v>315</v>
      </c>
      <c r="X77" s="158" t="s">
        <v>220</v>
      </c>
      <c r="Y77" s="192" t="s">
        <v>316</v>
      </c>
    </row>
    <row r="78" ht="50" customHeight="1" spans="1:25">
      <c r="A78" s="158">
        <v>29</v>
      </c>
      <c r="B78" s="159" t="s">
        <v>317</v>
      </c>
      <c r="C78" s="158"/>
      <c r="D78" s="161"/>
      <c r="E78" s="158" t="s">
        <v>313</v>
      </c>
      <c r="F78" s="158" t="s">
        <v>106</v>
      </c>
      <c r="G78" s="158" t="s">
        <v>318</v>
      </c>
      <c r="H78" s="158" t="s">
        <v>38</v>
      </c>
      <c r="I78" s="158">
        <v>32367</v>
      </c>
      <c r="J78" s="158">
        <v>32367</v>
      </c>
      <c r="K78" s="158">
        <v>0</v>
      </c>
      <c r="L78" s="158">
        <v>0</v>
      </c>
      <c r="M78" s="158">
        <v>4000</v>
      </c>
      <c r="N78" s="158">
        <v>4000</v>
      </c>
      <c r="O78" s="158">
        <v>0</v>
      </c>
      <c r="P78" s="158">
        <v>0</v>
      </c>
      <c r="Q78" s="158">
        <v>0</v>
      </c>
      <c r="R78" s="184">
        <v>1920</v>
      </c>
      <c r="S78" s="185">
        <v>2853</v>
      </c>
      <c r="T78" s="158">
        <v>2853</v>
      </c>
      <c r="U78" s="158">
        <v>0</v>
      </c>
      <c r="V78" s="158">
        <v>0</v>
      </c>
      <c r="W78" s="158" t="s">
        <v>319</v>
      </c>
      <c r="X78" s="158" t="s">
        <v>320</v>
      </c>
      <c r="Y78" s="192" t="s">
        <v>321</v>
      </c>
    </row>
    <row r="79" ht="50" customHeight="1" spans="1:25">
      <c r="A79" s="158">
        <v>30</v>
      </c>
      <c r="B79" s="159" t="s">
        <v>322</v>
      </c>
      <c r="C79" s="158"/>
      <c r="D79" s="161"/>
      <c r="E79" s="158" t="s">
        <v>323</v>
      </c>
      <c r="F79" s="158" t="s">
        <v>106</v>
      </c>
      <c r="G79" s="158" t="s">
        <v>324</v>
      </c>
      <c r="H79" s="158" t="s">
        <v>152</v>
      </c>
      <c r="I79" s="158">
        <v>2000</v>
      </c>
      <c r="J79" s="158">
        <v>500</v>
      </c>
      <c r="K79" s="158">
        <v>0</v>
      </c>
      <c r="L79" s="158">
        <v>1500</v>
      </c>
      <c r="M79" s="158">
        <v>2000</v>
      </c>
      <c r="N79" s="158">
        <v>500</v>
      </c>
      <c r="O79" s="158">
        <v>0</v>
      </c>
      <c r="P79" s="158">
        <v>1500</v>
      </c>
      <c r="Q79" s="158">
        <v>0</v>
      </c>
      <c r="R79" s="184">
        <v>600</v>
      </c>
      <c r="S79" s="185">
        <v>1325</v>
      </c>
      <c r="T79" s="158">
        <v>295</v>
      </c>
      <c r="U79" s="158">
        <v>0</v>
      </c>
      <c r="V79" s="158">
        <v>1030</v>
      </c>
      <c r="W79" s="158" t="s">
        <v>325</v>
      </c>
      <c r="X79" s="158" t="s">
        <v>326</v>
      </c>
      <c r="Y79" s="192" t="s">
        <v>327</v>
      </c>
    </row>
    <row r="80" ht="50" customHeight="1" spans="1:25">
      <c r="A80" s="158">
        <v>31</v>
      </c>
      <c r="B80" s="159" t="s">
        <v>328</v>
      </c>
      <c r="C80" s="158"/>
      <c r="D80" s="161"/>
      <c r="E80" s="158" t="s">
        <v>323</v>
      </c>
      <c r="F80" s="158" t="s">
        <v>106</v>
      </c>
      <c r="G80" s="158" t="s">
        <v>246</v>
      </c>
      <c r="H80" s="158" t="s">
        <v>152</v>
      </c>
      <c r="I80" s="158">
        <v>6200</v>
      </c>
      <c r="J80" s="158">
        <v>694</v>
      </c>
      <c r="K80" s="158">
        <v>0</v>
      </c>
      <c r="L80" s="158">
        <v>5506</v>
      </c>
      <c r="M80" s="158">
        <v>6200</v>
      </c>
      <c r="N80" s="158">
        <v>694</v>
      </c>
      <c r="O80" s="158">
        <v>0</v>
      </c>
      <c r="P80" s="158">
        <v>5506</v>
      </c>
      <c r="Q80" s="158">
        <v>0</v>
      </c>
      <c r="R80" s="184">
        <v>1200</v>
      </c>
      <c r="S80" s="185">
        <v>1756</v>
      </c>
      <c r="T80" s="158">
        <v>207</v>
      </c>
      <c r="U80" s="158">
        <v>0</v>
      </c>
      <c r="V80" s="158">
        <v>1549</v>
      </c>
      <c r="W80" s="158" t="s">
        <v>329</v>
      </c>
      <c r="X80" s="158" t="s">
        <v>330</v>
      </c>
      <c r="Y80" s="192" t="s">
        <v>331</v>
      </c>
    </row>
    <row r="81" ht="50" customHeight="1" spans="1:25">
      <c r="A81" s="158">
        <v>32</v>
      </c>
      <c r="B81" s="159" t="s">
        <v>332</v>
      </c>
      <c r="C81" s="158"/>
      <c r="D81" s="161"/>
      <c r="E81" s="158" t="s">
        <v>323</v>
      </c>
      <c r="F81" s="158" t="s">
        <v>106</v>
      </c>
      <c r="G81" s="158" t="s">
        <v>246</v>
      </c>
      <c r="H81" s="158" t="s">
        <v>152</v>
      </c>
      <c r="I81" s="158">
        <v>13715</v>
      </c>
      <c r="J81" s="158">
        <v>6422</v>
      </c>
      <c r="K81" s="158">
        <v>0</v>
      </c>
      <c r="L81" s="158">
        <v>7293</v>
      </c>
      <c r="M81" s="158">
        <v>13715</v>
      </c>
      <c r="N81" s="158">
        <v>6422</v>
      </c>
      <c r="O81" s="158">
        <v>0</v>
      </c>
      <c r="P81" s="158">
        <v>7293</v>
      </c>
      <c r="Q81" s="158">
        <v>10385</v>
      </c>
      <c r="R81" s="184">
        <v>6326</v>
      </c>
      <c r="S81" s="185">
        <v>6367</v>
      </c>
      <c r="T81" s="158">
        <v>3628</v>
      </c>
      <c r="U81" s="158">
        <v>0</v>
      </c>
      <c r="V81" s="158">
        <v>2739</v>
      </c>
      <c r="W81" s="158" t="s">
        <v>333</v>
      </c>
      <c r="X81" s="158" t="s">
        <v>334</v>
      </c>
      <c r="Y81" s="159" t="s">
        <v>335</v>
      </c>
    </row>
    <row r="82" ht="50" customHeight="1" spans="1:25">
      <c r="A82" s="158">
        <v>33</v>
      </c>
      <c r="B82" s="159" t="s">
        <v>336</v>
      </c>
      <c r="C82" s="158"/>
      <c r="D82" s="161"/>
      <c r="E82" s="158" t="s">
        <v>323</v>
      </c>
      <c r="F82" s="158" t="s">
        <v>106</v>
      </c>
      <c r="G82" s="158" t="s">
        <v>337</v>
      </c>
      <c r="H82" s="158" t="s">
        <v>152</v>
      </c>
      <c r="I82" s="158">
        <v>18000</v>
      </c>
      <c r="J82" s="158">
        <v>1080</v>
      </c>
      <c r="K82" s="158">
        <v>0</v>
      </c>
      <c r="L82" s="158">
        <v>16920</v>
      </c>
      <c r="M82" s="158">
        <v>18000</v>
      </c>
      <c r="N82" s="158">
        <v>1080</v>
      </c>
      <c r="O82" s="158">
        <v>0</v>
      </c>
      <c r="P82" s="158">
        <v>16920</v>
      </c>
      <c r="Q82" s="158">
        <v>0</v>
      </c>
      <c r="R82" s="184">
        <v>7092</v>
      </c>
      <c r="S82" s="185">
        <v>8247</v>
      </c>
      <c r="T82" s="158">
        <v>358</v>
      </c>
      <c r="U82" s="158">
        <v>0</v>
      </c>
      <c r="V82" s="158">
        <v>7889</v>
      </c>
      <c r="W82" s="158" t="s">
        <v>338</v>
      </c>
      <c r="X82" s="158" t="s">
        <v>339</v>
      </c>
      <c r="Y82" s="192" t="s">
        <v>340</v>
      </c>
    </row>
    <row r="83" ht="50" customHeight="1" spans="1:25">
      <c r="A83" s="158">
        <v>34</v>
      </c>
      <c r="B83" s="159" t="s">
        <v>341</v>
      </c>
      <c r="C83" s="158"/>
      <c r="D83" s="161"/>
      <c r="E83" s="158" t="s">
        <v>323</v>
      </c>
      <c r="F83" s="158" t="s">
        <v>106</v>
      </c>
      <c r="G83" s="158" t="s">
        <v>32</v>
      </c>
      <c r="H83" s="158" t="s">
        <v>135</v>
      </c>
      <c r="I83" s="158">
        <v>7000</v>
      </c>
      <c r="J83" s="158">
        <v>500</v>
      </c>
      <c r="K83" s="158">
        <v>0</v>
      </c>
      <c r="L83" s="158">
        <v>6500</v>
      </c>
      <c r="M83" s="158">
        <v>3000</v>
      </c>
      <c r="N83" s="158">
        <v>200</v>
      </c>
      <c r="O83" s="158">
        <v>0</v>
      </c>
      <c r="P83" s="158">
        <v>2800</v>
      </c>
      <c r="Q83" s="158">
        <v>0</v>
      </c>
      <c r="R83" s="184">
        <v>980</v>
      </c>
      <c r="S83" s="185">
        <v>1805</v>
      </c>
      <c r="T83" s="158">
        <v>170</v>
      </c>
      <c r="U83" s="158">
        <v>0</v>
      </c>
      <c r="V83" s="158">
        <v>1635</v>
      </c>
      <c r="W83" s="158" t="s">
        <v>241</v>
      </c>
      <c r="X83" s="158" t="s">
        <v>342</v>
      </c>
      <c r="Y83" s="159" t="s">
        <v>343</v>
      </c>
    </row>
    <row r="84" ht="50" customHeight="1" spans="1:25">
      <c r="A84" s="158">
        <v>35</v>
      </c>
      <c r="B84" s="159" t="s">
        <v>344</v>
      </c>
      <c r="C84" s="158"/>
      <c r="D84" s="161"/>
      <c r="E84" s="158" t="s">
        <v>345</v>
      </c>
      <c r="F84" s="158" t="s">
        <v>49</v>
      </c>
      <c r="G84" s="158" t="s">
        <v>246</v>
      </c>
      <c r="H84" s="158" t="s">
        <v>346</v>
      </c>
      <c r="I84" s="158">
        <v>34185</v>
      </c>
      <c r="J84" s="158">
        <v>34185</v>
      </c>
      <c r="K84" s="158">
        <v>0</v>
      </c>
      <c r="L84" s="158">
        <v>0</v>
      </c>
      <c r="M84" s="158">
        <v>13700</v>
      </c>
      <c r="N84" s="158">
        <v>13700</v>
      </c>
      <c r="O84" s="158">
        <v>0</v>
      </c>
      <c r="P84" s="158">
        <v>0</v>
      </c>
      <c r="Q84" s="158">
        <v>18036</v>
      </c>
      <c r="R84" s="184">
        <v>5600</v>
      </c>
      <c r="S84" s="185">
        <v>6250</v>
      </c>
      <c r="T84" s="158">
        <v>6250</v>
      </c>
      <c r="U84" s="158">
        <v>0</v>
      </c>
      <c r="V84" s="158">
        <v>0</v>
      </c>
      <c r="W84" s="158" t="s">
        <v>347</v>
      </c>
      <c r="X84" s="158" t="s">
        <v>348</v>
      </c>
      <c r="Y84" s="192" t="s">
        <v>349</v>
      </c>
    </row>
    <row r="85" ht="50" customHeight="1" spans="1:25">
      <c r="A85" s="158">
        <v>36</v>
      </c>
      <c r="B85" s="159" t="s">
        <v>350</v>
      </c>
      <c r="C85" s="158"/>
      <c r="D85" s="161"/>
      <c r="E85" s="158" t="s">
        <v>345</v>
      </c>
      <c r="F85" s="158" t="s">
        <v>49</v>
      </c>
      <c r="G85" s="158" t="s">
        <v>246</v>
      </c>
      <c r="H85" s="158" t="s">
        <v>135</v>
      </c>
      <c r="I85" s="158">
        <v>47500</v>
      </c>
      <c r="J85" s="158">
        <v>47500</v>
      </c>
      <c r="K85" s="158">
        <v>0</v>
      </c>
      <c r="L85" s="158">
        <v>0</v>
      </c>
      <c r="M85" s="158">
        <v>1000</v>
      </c>
      <c r="N85" s="158">
        <v>1000</v>
      </c>
      <c r="O85" s="158">
        <v>0</v>
      </c>
      <c r="P85" s="158">
        <v>0</v>
      </c>
      <c r="Q85" s="158">
        <v>1000</v>
      </c>
      <c r="R85" s="184">
        <v>460</v>
      </c>
      <c r="S85" s="185">
        <v>620</v>
      </c>
      <c r="T85" s="158">
        <v>620</v>
      </c>
      <c r="U85" s="158">
        <v>0</v>
      </c>
      <c r="V85" s="158">
        <v>0</v>
      </c>
      <c r="W85" s="158" t="s">
        <v>211</v>
      </c>
      <c r="X85" s="158" t="s">
        <v>351</v>
      </c>
      <c r="Y85" s="192" t="s">
        <v>352</v>
      </c>
    </row>
    <row r="86" ht="50" customHeight="1" spans="1:25">
      <c r="A86" s="158">
        <v>37</v>
      </c>
      <c r="B86" s="159" t="s">
        <v>353</v>
      </c>
      <c r="C86" s="158"/>
      <c r="D86" s="161"/>
      <c r="E86" s="158" t="s">
        <v>345</v>
      </c>
      <c r="F86" s="158" t="s">
        <v>106</v>
      </c>
      <c r="G86" s="158" t="s">
        <v>32</v>
      </c>
      <c r="H86" s="158" t="s">
        <v>152</v>
      </c>
      <c r="I86" s="158">
        <v>21625</v>
      </c>
      <c r="J86" s="158">
        <v>4109</v>
      </c>
      <c r="K86" s="158">
        <v>0</v>
      </c>
      <c r="L86" s="158">
        <v>17516</v>
      </c>
      <c r="M86" s="158">
        <v>21625</v>
      </c>
      <c r="N86" s="158">
        <v>4109</v>
      </c>
      <c r="O86" s="158">
        <v>0</v>
      </c>
      <c r="P86" s="158">
        <v>17516</v>
      </c>
      <c r="Q86" s="158">
        <v>0</v>
      </c>
      <c r="R86" s="184">
        <v>6060</v>
      </c>
      <c r="S86" s="185">
        <v>6060</v>
      </c>
      <c r="T86" s="158">
        <v>1200</v>
      </c>
      <c r="U86" s="158">
        <v>0</v>
      </c>
      <c r="V86" s="158">
        <v>4860</v>
      </c>
      <c r="W86" s="158" t="s">
        <v>39</v>
      </c>
      <c r="X86" s="158" t="s">
        <v>354</v>
      </c>
      <c r="Y86" s="192" t="s">
        <v>355</v>
      </c>
    </row>
  </sheetData>
  <autoFilter ref="A4:Y86">
    <extLst/>
  </autoFilter>
  <mergeCells count="22">
    <mergeCell ref="A1:Y1"/>
    <mergeCell ref="R2:X2"/>
    <mergeCell ref="T3:V3"/>
    <mergeCell ref="B49:C49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2:M4"/>
    <mergeCell ref="Q2:Q4"/>
    <mergeCell ref="R3:R4"/>
    <mergeCell ref="S3:S4"/>
    <mergeCell ref="W3:W4"/>
    <mergeCell ref="X3:X4"/>
    <mergeCell ref="Y2:Y4"/>
    <mergeCell ref="J2:L3"/>
    <mergeCell ref="N2:P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85"/>
  <sheetViews>
    <sheetView tabSelected="1" view="pageBreakPreview" zoomScaleNormal="100" zoomScaleSheetLayoutView="100" workbookViewId="0">
      <pane ySplit="5" topLeftCell="A21" activePane="bottomLeft" state="frozen"/>
      <selection/>
      <selection pane="bottomLeft" activeCell="E21" sqref="E21"/>
    </sheetView>
  </sheetViews>
  <sheetFormatPr defaultColWidth="9" defaultRowHeight="13.5"/>
  <cols>
    <col min="1" max="1" width="5.125" style="88" customWidth="1"/>
    <col min="2" max="2" width="17.5" style="89" customWidth="1"/>
    <col min="3" max="3" width="9.125" style="90" customWidth="1"/>
    <col min="4" max="4" width="9" style="91" customWidth="1"/>
    <col min="5" max="5" width="20" style="92" customWidth="1"/>
    <col min="6" max="6" width="9.375" style="93" customWidth="1"/>
    <col min="7" max="7" width="9.60833333333333" style="90" customWidth="1"/>
    <col min="8" max="8" width="20.875" style="70" customWidth="1"/>
    <col min="9" max="9" width="9.875" style="90" customWidth="1"/>
    <col min="10" max="10" width="8.375" style="94" customWidth="1"/>
    <col min="11" max="11" width="8.125" style="94" customWidth="1"/>
    <col min="12" max="12" width="9.25" style="95" customWidth="1"/>
    <col min="13" max="13" width="8.25" style="93" customWidth="1"/>
    <col min="14" max="16384" width="9" style="83"/>
  </cols>
  <sheetData>
    <row r="1" ht="20.25" spans="1:2">
      <c r="A1" s="26" t="s">
        <v>356</v>
      </c>
      <c r="B1" s="26"/>
    </row>
    <row r="2" s="83" customFormat="1" ht="21" spans="1:13">
      <c r="A2" s="96" t="s">
        <v>357</v>
      </c>
      <c r="B2" s="97"/>
      <c r="C2" s="98"/>
      <c r="D2" s="99"/>
      <c r="E2" s="100"/>
      <c r="F2" s="101"/>
      <c r="G2" s="98"/>
      <c r="H2" s="70"/>
      <c r="I2" s="100"/>
      <c r="J2" s="120"/>
      <c r="K2" s="120"/>
      <c r="L2" s="120"/>
      <c r="M2" s="121"/>
    </row>
    <row r="3" s="83" customFormat="1" ht="21" spans="1:13">
      <c r="A3" s="102" t="s">
        <v>358</v>
      </c>
      <c r="B3" s="102"/>
      <c r="C3" s="71"/>
      <c r="D3" s="99"/>
      <c r="E3" s="100"/>
      <c r="F3" s="101"/>
      <c r="G3" s="98"/>
      <c r="H3" s="70"/>
      <c r="I3" s="100"/>
      <c r="J3" s="120"/>
      <c r="K3" s="120"/>
      <c r="L3" s="122" t="s">
        <v>359</v>
      </c>
      <c r="M3" s="122"/>
    </row>
    <row r="4" s="84" customFormat="1" ht="25" customHeight="1" spans="1:14">
      <c r="A4" s="103" t="s">
        <v>1</v>
      </c>
      <c r="B4" s="104" t="s">
        <v>2</v>
      </c>
      <c r="C4" s="105" t="s">
        <v>360</v>
      </c>
      <c r="D4" s="106" t="s">
        <v>361</v>
      </c>
      <c r="E4" s="104" t="s">
        <v>362</v>
      </c>
      <c r="F4" s="104"/>
      <c r="G4" s="106"/>
      <c r="H4" s="57" t="s">
        <v>363</v>
      </c>
      <c r="I4" s="106"/>
      <c r="J4" s="123" t="s">
        <v>364</v>
      </c>
      <c r="K4" s="123"/>
      <c r="L4" s="104" t="s">
        <v>5</v>
      </c>
      <c r="M4" s="124" t="s">
        <v>365</v>
      </c>
      <c r="N4" s="83"/>
    </row>
    <row r="5" s="85" customFormat="1" ht="40" customHeight="1" spans="1:14">
      <c r="A5" s="103"/>
      <c r="B5" s="104"/>
      <c r="C5" s="105"/>
      <c r="D5" s="106"/>
      <c r="E5" s="104" t="s">
        <v>366</v>
      </c>
      <c r="F5" s="104" t="s">
        <v>367</v>
      </c>
      <c r="G5" s="106" t="s">
        <v>368</v>
      </c>
      <c r="H5" s="57" t="s">
        <v>369</v>
      </c>
      <c r="I5" s="106" t="s">
        <v>370</v>
      </c>
      <c r="J5" s="123" t="s">
        <v>371</v>
      </c>
      <c r="K5" s="123" t="s">
        <v>19</v>
      </c>
      <c r="L5" s="104"/>
      <c r="M5" s="124"/>
      <c r="N5" s="88"/>
    </row>
    <row r="6" s="84" customFormat="1" ht="25" customHeight="1" spans="1:14">
      <c r="A6" s="107" t="s">
        <v>372</v>
      </c>
      <c r="B6" s="104"/>
      <c r="C6" s="105">
        <f>C7+C39+C57</f>
        <v>8164224.55</v>
      </c>
      <c r="D6" s="105">
        <f t="shared" ref="D6:I6" si="0">D7+D39+D57</f>
        <v>2238872</v>
      </c>
      <c r="E6" s="105"/>
      <c r="F6" s="105">
        <f t="shared" si="0"/>
        <v>1496103</v>
      </c>
      <c r="G6" s="105">
        <f t="shared" si="0"/>
        <v>565536</v>
      </c>
      <c r="H6" s="105"/>
      <c r="I6" s="105">
        <f>I7+I39+I57</f>
        <v>1191765</v>
      </c>
      <c r="J6" s="125">
        <f t="shared" ref="J6:J14" si="1">I6/F6</f>
        <v>0.796579513576271</v>
      </c>
      <c r="K6" s="125">
        <f t="shared" ref="K6:K14" si="2">I6/G6</f>
        <v>2.10731942794093</v>
      </c>
      <c r="L6" s="104"/>
      <c r="M6" s="126"/>
      <c r="N6" s="83"/>
    </row>
    <row r="7" s="84" customFormat="1" ht="25" customHeight="1" spans="1:14">
      <c r="A7" s="108" t="s">
        <v>373</v>
      </c>
      <c r="B7" s="109"/>
      <c r="C7" s="105">
        <f>C8+C13+C26</f>
        <v>4574892</v>
      </c>
      <c r="D7" s="105">
        <f t="shared" ref="D7:I7" si="3">D8+D13+D26</f>
        <v>814842</v>
      </c>
      <c r="E7" s="105"/>
      <c r="F7" s="105">
        <f t="shared" si="3"/>
        <v>1055900</v>
      </c>
      <c r="G7" s="105">
        <f t="shared" si="3"/>
        <v>422430</v>
      </c>
      <c r="H7" s="105"/>
      <c r="I7" s="105">
        <f t="shared" si="3"/>
        <v>933004</v>
      </c>
      <c r="J7" s="125">
        <f t="shared" si="1"/>
        <v>0.883610190358936</v>
      </c>
      <c r="K7" s="125">
        <f t="shared" si="2"/>
        <v>2.20865942286296</v>
      </c>
      <c r="L7" s="104"/>
      <c r="M7" s="126"/>
      <c r="N7" s="83"/>
    </row>
    <row r="8" s="86" customFormat="1" ht="25" customHeight="1" spans="1:14">
      <c r="A8" s="103" t="s">
        <v>374</v>
      </c>
      <c r="B8" s="104"/>
      <c r="C8" s="105">
        <f>C9+C10+C11+C12</f>
        <v>132000</v>
      </c>
      <c r="D8" s="105">
        <f t="shared" ref="D8:I8" si="4">D9+D10+D11+D12</f>
        <v>0</v>
      </c>
      <c r="E8" s="105"/>
      <c r="F8" s="105">
        <f t="shared" si="4"/>
        <v>80900</v>
      </c>
      <c r="G8" s="105">
        <f t="shared" si="4"/>
        <v>49980</v>
      </c>
      <c r="H8" s="105"/>
      <c r="I8" s="105">
        <f t="shared" si="4"/>
        <v>65945</v>
      </c>
      <c r="J8" s="125">
        <f t="shared" si="1"/>
        <v>0.815142150803461</v>
      </c>
      <c r="K8" s="125">
        <f t="shared" si="2"/>
        <v>1.31942777110844</v>
      </c>
      <c r="L8" s="104"/>
      <c r="M8" s="126"/>
      <c r="N8" s="83"/>
    </row>
    <row r="9" s="86" customFormat="1" ht="58" customHeight="1" spans="1:14">
      <c r="A9" s="110">
        <v>1</v>
      </c>
      <c r="B9" s="111" t="s">
        <v>375</v>
      </c>
      <c r="C9" s="112">
        <f>'79个辖区市重点项目'!I45</f>
        <v>10000</v>
      </c>
      <c r="D9" s="112">
        <f>'79个辖区市重点项目'!Q45</f>
        <v>0</v>
      </c>
      <c r="E9" s="111" t="s">
        <v>376</v>
      </c>
      <c r="F9" s="113">
        <f>'79个辖区市重点项目'!M45</f>
        <v>6000</v>
      </c>
      <c r="G9" s="112">
        <f>'79个辖区市重点项目'!R45</f>
        <v>6000</v>
      </c>
      <c r="H9" s="62" t="str">
        <f>'79个辖区市重点项目'!Y45</f>
        <v>图审意见图纸修改中，施工证办理中。</v>
      </c>
      <c r="I9" s="112">
        <f>'79个辖区市重点项目'!S45</f>
        <v>6000</v>
      </c>
      <c r="J9" s="127">
        <f t="shared" si="1"/>
        <v>1</v>
      </c>
      <c r="K9" s="127">
        <f t="shared" si="2"/>
        <v>1</v>
      </c>
      <c r="L9" s="115" t="s">
        <v>377</v>
      </c>
      <c r="M9" s="128" t="s">
        <v>378</v>
      </c>
      <c r="N9" s="88"/>
    </row>
    <row r="10" s="86" customFormat="1" ht="45" customHeight="1" spans="1:14">
      <c r="A10" s="110">
        <v>2</v>
      </c>
      <c r="B10" s="111" t="s">
        <v>379</v>
      </c>
      <c r="C10" s="112">
        <f>'79个辖区市重点项目'!I41</f>
        <v>20000</v>
      </c>
      <c r="D10" s="112">
        <f>'79个辖区市重点项目'!Q41</f>
        <v>0</v>
      </c>
      <c r="E10" s="111" t="s">
        <v>380</v>
      </c>
      <c r="F10" s="113">
        <f>'79个辖区市重点项目'!M41</f>
        <v>12700</v>
      </c>
      <c r="G10" s="112">
        <f>'79个辖区市重点项目'!R41</f>
        <v>5380</v>
      </c>
      <c r="H10" s="62" t="str">
        <f>'79个辖区市重点项目'!Y41</f>
        <v>5月21日取得竣工备案证明。</v>
      </c>
      <c r="I10" s="112">
        <f>'79个辖区市重点项目'!S41</f>
        <v>18195</v>
      </c>
      <c r="J10" s="127">
        <f t="shared" si="1"/>
        <v>1.43267716535433</v>
      </c>
      <c r="K10" s="127">
        <f t="shared" si="2"/>
        <v>3.38197026022305</v>
      </c>
      <c r="L10" s="115" t="s">
        <v>381</v>
      </c>
      <c r="M10" s="126" t="s">
        <v>382</v>
      </c>
      <c r="N10" s="83"/>
    </row>
    <row r="11" s="86" customFormat="1" ht="81" customHeight="1" spans="1:14">
      <c r="A11" s="110">
        <v>3</v>
      </c>
      <c r="B11" s="111" t="s">
        <v>383</v>
      </c>
      <c r="C11" s="112">
        <f>'79个辖区市重点项目'!I33</f>
        <v>80000</v>
      </c>
      <c r="D11" s="112">
        <f>'79个辖区市重点项目'!Q33</f>
        <v>0</v>
      </c>
      <c r="E11" s="111" t="s">
        <v>384</v>
      </c>
      <c r="F11" s="113">
        <f>'79个辖区市重点项目'!M33</f>
        <v>47500</v>
      </c>
      <c r="G11" s="112">
        <f>'79个辖区市重点项目'!R33</f>
        <v>28000</v>
      </c>
      <c r="H11" s="62" t="str">
        <f>'79个辖区市重点项目'!Y33</f>
        <v>停建停工。</v>
      </c>
      <c r="I11" s="112">
        <f>'79个辖区市重点项目'!S33</f>
        <v>24000</v>
      </c>
      <c r="J11" s="127">
        <f t="shared" si="1"/>
        <v>0.505263157894737</v>
      </c>
      <c r="K11" s="127">
        <f t="shared" si="2"/>
        <v>0.857142857142857</v>
      </c>
      <c r="L11" s="115" t="s">
        <v>385</v>
      </c>
      <c r="M11" s="126" t="s">
        <v>386</v>
      </c>
      <c r="N11" s="83"/>
    </row>
    <row r="12" s="86" customFormat="1" ht="87" customHeight="1" spans="1:14">
      <c r="A12" s="110">
        <v>4</v>
      </c>
      <c r="B12" s="111" t="s">
        <v>387</v>
      </c>
      <c r="C12" s="112">
        <f>'79个辖区市重点项目'!I37</f>
        <v>22000</v>
      </c>
      <c r="D12" s="112">
        <f>'79个辖区市重点项目'!Q37</f>
        <v>0</v>
      </c>
      <c r="E12" s="111" t="s">
        <v>388</v>
      </c>
      <c r="F12" s="113">
        <f>'79个辖区市重点项目'!M37</f>
        <v>14700</v>
      </c>
      <c r="G12" s="112">
        <f>'79个辖区市重点项目'!R37</f>
        <v>10600</v>
      </c>
      <c r="H12" s="62" t="str">
        <f>'79个辖区市重点项目'!Y37</f>
        <v>主体结构完工并验收完成；砌体抹灰及粉刷；玻璃幕墙、金属幕墙完成70%；水电风管安装。</v>
      </c>
      <c r="I12" s="112">
        <f>'79个辖区市重点项目'!S37</f>
        <v>17750</v>
      </c>
      <c r="J12" s="127">
        <f t="shared" si="1"/>
        <v>1.20748299319728</v>
      </c>
      <c r="K12" s="127">
        <f t="shared" si="2"/>
        <v>1.67452830188679</v>
      </c>
      <c r="L12" s="115" t="s">
        <v>385</v>
      </c>
      <c r="M12" s="126" t="s">
        <v>386</v>
      </c>
      <c r="N12" s="83"/>
    </row>
    <row r="13" s="86" customFormat="1" ht="24" customHeight="1" spans="1:14">
      <c r="A13" s="103" t="s">
        <v>389</v>
      </c>
      <c r="B13" s="104"/>
      <c r="C13" s="105">
        <f>SUM(C14:C25)</f>
        <v>1994313</v>
      </c>
      <c r="D13" s="105">
        <f t="shared" ref="D13:I13" si="5">SUM(D14:D25)</f>
        <v>814842</v>
      </c>
      <c r="E13" s="105"/>
      <c r="F13" s="105">
        <f t="shared" si="5"/>
        <v>385900</v>
      </c>
      <c r="G13" s="105">
        <f t="shared" si="5"/>
        <v>217021</v>
      </c>
      <c r="H13" s="105"/>
      <c r="I13" s="105">
        <f t="shared" si="5"/>
        <v>448491</v>
      </c>
      <c r="J13" s="125">
        <f t="shared" si="1"/>
        <v>1.16219486913708</v>
      </c>
      <c r="K13" s="125">
        <f t="shared" si="2"/>
        <v>2.06657881034554</v>
      </c>
      <c r="L13" s="115"/>
      <c r="M13" s="126"/>
      <c r="N13" s="83"/>
    </row>
    <row r="14" s="86" customFormat="1" ht="39" customHeight="1" spans="1:14">
      <c r="A14" s="110">
        <v>5</v>
      </c>
      <c r="B14" s="111" t="s">
        <v>390</v>
      </c>
      <c r="C14" s="112">
        <f>'79个辖区市重点项目'!I7</f>
        <v>182400</v>
      </c>
      <c r="D14" s="112">
        <f>'79个辖区市重点项目'!Q7</f>
        <v>32388</v>
      </c>
      <c r="E14" s="111" t="s">
        <v>391</v>
      </c>
      <c r="F14" s="113">
        <f>'79个辖区市重点项目'!M7</f>
        <v>19000</v>
      </c>
      <c r="G14" s="112">
        <f>'79个辖区市重点项目'!R7</f>
        <v>9600</v>
      </c>
      <c r="H14" s="62" t="str">
        <f>'79个辖区市重点项目'!Y7</f>
        <v>上部主体结构完成55%。</v>
      </c>
      <c r="I14" s="112">
        <f>'79个辖区市重点项目'!S7</f>
        <v>14750</v>
      </c>
      <c r="J14" s="127">
        <f t="shared" si="1"/>
        <v>0.776315789473684</v>
      </c>
      <c r="K14" s="127">
        <f t="shared" si="2"/>
        <v>1.53645833333333</v>
      </c>
      <c r="L14" s="115" t="s">
        <v>392</v>
      </c>
      <c r="M14" s="126" t="s">
        <v>393</v>
      </c>
      <c r="N14" s="83"/>
    </row>
    <row r="15" s="83" customFormat="1" ht="62" customHeight="1" spans="1:13">
      <c r="A15" s="110">
        <v>6</v>
      </c>
      <c r="B15" s="111" t="s">
        <v>394</v>
      </c>
      <c r="C15" s="112">
        <f>'79个辖区市重点项目'!I26</f>
        <v>564543</v>
      </c>
      <c r="D15" s="112">
        <f>'79个辖区市重点项目'!Q26</f>
        <v>460000</v>
      </c>
      <c r="E15" s="111" t="s">
        <v>395</v>
      </c>
      <c r="F15" s="113">
        <f>'79个辖区市重点项目'!M26</f>
        <v>114000</v>
      </c>
      <c r="G15" s="112">
        <f>'79个辖区市重点项目'!R26</f>
        <v>90000</v>
      </c>
      <c r="H15" s="62" t="str">
        <f>'79个辖区市重点项目'!Y26</f>
        <v>主体结构已全部封顶，除定制户型砌筑完成95%；外立面门窗窗框安装完成85%。</v>
      </c>
      <c r="I15" s="112">
        <f>'79个辖区市重点项目'!S26</f>
        <v>167400</v>
      </c>
      <c r="J15" s="127">
        <f t="shared" ref="J15:J29" si="6">I15/F15</f>
        <v>1.46842105263158</v>
      </c>
      <c r="K15" s="127">
        <f t="shared" ref="K15:K27" si="7">I15/G15</f>
        <v>1.86</v>
      </c>
      <c r="L15" s="115" t="s">
        <v>396</v>
      </c>
      <c r="M15" s="126" t="s">
        <v>397</v>
      </c>
    </row>
    <row r="16" s="83" customFormat="1" ht="156" customHeight="1" spans="1:13">
      <c r="A16" s="110">
        <v>7</v>
      </c>
      <c r="B16" s="111" t="s">
        <v>398</v>
      </c>
      <c r="C16" s="112">
        <f>'79个辖区市重点项目'!I32</f>
        <v>211240</v>
      </c>
      <c r="D16" s="112">
        <f>'79个辖区市重点项目'!Q32</f>
        <v>0</v>
      </c>
      <c r="E16" s="111" t="s">
        <v>399</v>
      </c>
      <c r="F16" s="113">
        <f>'79个辖区市重点项目'!M32</f>
        <v>35000</v>
      </c>
      <c r="G16" s="112">
        <f>'79个辖区市重点项目'!R32</f>
        <v>10000</v>
      </c>
      <c r="H16" s="62" t="str">
        <f>'79个辖区市重点项目'!Y32</f>
        <v>首制船XY191轮处于坞内合拢、舱室密性及强度试验、舱室涂装、舱室完整性、管系系统及轴舵系安装和设备安装阶段。XY192轮已于1月3日开工建造，处于分段结构完工、预密性、管系车间预制、管系预装、总组阶段。XY193轮已于6月26日开工建造，处于钢板切割阶段。</v>
      </c>
      <c r="I16" s="112">
        <f>'79个辖区市重点项目'!S32</f>
        <v>25568</v>
      </c>
      <c r="J16" s="127">
        <f t="shared" si="6"/>
        <v>0.730514285714286</v>
      </c>
      <c r="K16" s="127">
        <f t="shared" si="7"/>
        <v>2.5568</v>
      </c>
      <c r="L16" s="115" t="s">
        <v>396</v>
      </c>
      <c r="M16" s="126" t="s">
        <v>397</v>
      </c>
    </row>
    <row r="17" s="83" customFormat="1" ht="137" customHeight="1" spans="1:13">
      <c r="A17" s="110">
        <v>8</v>
      </c>
      <c r="B17" s="111" t="s">
        <v>400</v>
      </c>
      <c r="C17" s="112">
        <f>'79个辖区市重点项目'!I25</f>
        <v>200000</v>
      </c>
      <c r="D17" s="112">
        <f>'79个辖区市重点项目'!Q25</f>
        <v>193683</v>
      </c>
      <c r="E17" s="111" t="s">
        <v>401</v>
      </c>
      <c r="F17" s="113">
        <f>'79个辖区市重点项目'!M25</f>
        <v>25000</v>
      </c>
      <c r="G17" s="112">
        <f>'79个辖区市重点项目'!R25</f>
        <v>9600</v>
      </c>
      <c r="H17" s="62" t="str">
        <f>'79个辖区市重点项目'!Y25</f>
        <v>四期：4C土石方除马道随结构逐步退出，其余已完成；5#楼施工至三层；4#楼地下室底板混凝土浇筑完成，施工至地下室墙柱钢筋绑扎；潮街样板房完成80%；
三期：整体完成29%。</v>
      </c>
      <c r="I17" s="112">
        <f>'79个辖区市重点项目'!S25</f>
        <v>9600</v>
      </c>
      <c r="J17" s="127">
        <f t="shared" si="6"/>
        <v>0.384</v>
      </c>
      <c r="K17" s="127">
        <f t="shared" si="7"/>
        <v>1</v>
      </c>
      <c r="L17" s="115" t="s">
        <v>402</v>
      </c>
      <c r="M17" s="126" t="s">
        <v>393</v>
      </c>
    </row>
    <row r="18" s="83" customFormat="1" ht="108" customHeight="1" spans="1:13">
      <c r="A18" s="110">
        <v>9</v>
      </c>
      <c r="B18" s="111" t="s">
        <v>403</v>
      </c>
      <c r="C18" s="112">
        <f>'79个辖区市重点项目'!I24</f>
        <v>200000</v>
      </c>
      <c r="D18" s="112">
        <f>'79个辖区市重点项目'!Q24</f>
        <v>128771</v>
      </c>
      <c r="E18" s="111" t="s">
        <v>404</v>
      </c>
      <c r="F18" s="113">
        <f>'79个辖区市重点项目'!M24</f>
        <v>1600</v>
      </c>
      <c r="G18" s="112">
        <f>'79个辖区市重点项目'!R24</f>
        <v>700</v>
      </c>
      <c r="H18" s="62" t="str">
        <f>'79个辖区市重点项目'!Y24</f>
        <v>1.园区北侧物流园室外工程施工；健为医疗三期室外工程施工；佳福隆二期主体施工。
2.蓝领二期通用小型厂房：下阶段启动销售或招租预案。</v>
      </c>
      <c r="I18" s="112">
        <f>'79个辖区市重点项目'!S24</f>
        <v>1600</v>
      </c>
      <c r="J18" s="127">
        <f t="shared" si="6"/>
        <v>1</v>
      </c>
      <c r="K18" s="127">
        <f t="shared" si="7"/>
        <v>2.28571428571429</v>
      </c>
      <c r="L18" s="115" t="s">
        <v>405</v>
      </c>
      <c r="M18" s="126" t="s">
        <v>393</v>
      </c>
    </row>
    <row r="19" s="83" customFormat="1" ht="54" customHeight="1" spans="1:13">
      <c r="A19" s="110">
        <v>10</v>
      </c>
      <c r="B19" s="111" t="s">
        <v>406</v>
      </c>
      <c r="C19" s="112">
        <f>'79个辖区市重点项目'!I34</f>
        <v>90000</v>
      </c>
      <c r="D19" s="112">
        <f>'79个辖区市重点项目'!Q34</f>
        <v>0</v>
      </c>
      <c r="E19" s="111" t="s">
        <v>407</v>
      </c>
      <c r="F19" s="113">
        <f>'79个辖区市重点项目'!M34</f>
        <v>13000</v>
      </c>
      <c r="G19" s="112">
        <f>'79个辖区市重点项目'!R34</f>
        <v>5500</v>
      </c>
      <c r="H19" s="62" t="str">
        <f>'79个辖区市重点项目'!Y34</f>
        <v>3#筏板浇筑完成，3#防水完成、筏板浇筑，5、6、7区小土方出土。</v>
      </c>
      <c r="I19" s="112">
        <f>'79个辖区市重点项目'!S34</f>
        <v>15600</v>
      </c>
      <c r="J19" s="127">
        <f t="shared" si="6"/>
        <v>1.2</v>
      </c>
      <c r="K19" s="127">
        <f t="shared" si="7"/>
        <v>2.83636363636364</v>
      </c>
      <c r="L19" s="115" t="s">
        <v>405</v>
      </c>
      <c r="M19" s="126" t="s">
        <v>393</v>
      </c>
    </row>
    <row r="20" s="83" customFormat="1" ht="53" customHeight="1" spans="1:13">
      <c r="A20" s="110">
        <v>11</v>
      </c>
      <c r="B20" s="111" t="s">
        <v>408</v>
      </c>
      <c r="C20" s="112">
        <f>'79个辖区市重点项目'!I44</f>
        <v>22000</v>
      </c>
      <c r="D20" s="112">
        <f>'79个辖区市重点项目'!Q44</f>
        <v>0</v>
      </c>
      <c r="E20" s="111" t="s">
        <v>409</v>
      </c>
      <c r="F20" s="113">
        <f>'79个辖区市重点项目'!M44</f>
        <v>500</v>
      </c>
      <c r="G20" s="112">
        <f>'79个辖区市重点项目'!R44</f>
        <v>185</v>
      </c>
      <c r="H20" s="62" t="str">
        <f>'79个辖区市重点项目'!Y44</f>
        <v>基坑支护施工。</v>
      </c>
      <c r="I20" s="112">
        <f>'79个辖区市重点项目'!S44</f>
        <v>245</v>
      </c>
      <c r="J20" s="127">
        <f t="shared" si="6"/>
        <v>0.49</v>
      </c>
      <c r="K20" s="127">
        <f t="shared" si="7"/>
        <v>1.32432432432432</v>
      </c>
      <c r="L20" s="115" t="s">
        <v>405</v>
      </c>
      <c r="M20" s="126" t="s">
        <v>393</v>
      </c>
    </row>
    <row r="21" s="83" customFormat="1" ht="58" customHeight="1" spans="1:13">
      <c r="A21" s="110">
        <v>12</v>
      </c>
      <c r="B21" s="111" t="s">
        <v>410</v>
      </c>
      <c r="C21" s="112">
        <f>'79个辖区市重点项目'!I38</f>
        <v>17000</v>
      </c>
      <c r="D21" s="112">
        <f>'79个辖区市重点项目'!Q38</f>
        <v>0</v>
      </c>
      <c r="E21" s="111" t="s">
        <v>411</v>
      </c>
      <c r="F21" s="113">
        <f>'79个辖区市重点项目'!M38</f>
        <v>3500</v>
      </c>
      <c r="G21" s="112">
        <f>'79个辖区市重点项目'!R38</f>
        <v>3500</v>
      </c>
      <c r="H21" s="62" t="str">
        <f>'79个辖区市重点项目'!Y38</f>
        <v>质量控制体系建立。</v>
      </c>
      <c r="I21" s="112">
        <f>'79个辖区市重点项目'!S38</f>
        <v>4250</v>
      </c>
      <c r="J21" s="127">
        <f t="shared" si="6"/>
        <v>1.21428571428571</v>
      </c>
      <c r="K21" s="127">
        <f t="shared" si="7"/>
        <v>1.21428571428571</v>
      </c>
      <c r="L21" s="115" t="s">
        <v>412</v>
      </c>
      <c r="M21" s="126" t="s">
        <v>413</v>
      </c>
    </row>
    <row r="22" s="83" customFormat="1" ht="61" customHeight="1" spans="1:13">
      <c r="A22" s="110">
        <v>13</v>
      </c>
      <c r="B22" s="111" t="s">
        <v>414</v>
      </c>
      <c r="C22" s="112">
        <f>'79个辖区市重点项目'!I39</f>
        <v>37150</v>
      </c>
      <c r="D22" s="112">
        <f>'79个辖区市重点项目'!Q39</f>
        <v>0</v>
      </c>
      <c r="E22" s="111" t="s">
        <v>122</v>
      </c>
      <c r="F22" s="113">
        <f>'79个辖区市重点项目'!M39</f>
        <v>8300</v>
      </c>
      <c r="G22" s="112">
        <f>'79个辖区市重点项目'!R39</f>
        <v>4740</v>
      </c>
      <c r="H22" s="62" t="str">
        <f>'79个辖区市重点项目'!Y39</f>
        <v>地下室负一层板施工完成。</v>
      </c>
      <c r="I22" s="112">
        <f>'79个辖区市重点项目'!S39</f>
        <v>7244</v>
      </c>
      <c r="J22" s="127">
        <f t="shared" si="6"/>
        <v>0.872771084337349</v>
      </c>
      <c r="K22" s="127">
        <f t="shared" si="7"/>
        <v>1.52827004219409</v>
      </c>
      <c r="L22" s="115" t="s">
        <v>415</v>
      </c>
      <c r="M22" s="126" t="s">
        <v>382</v>
      </c>
    </row>
    <row r="23" s="83" customFormat="1" ht="66" customHeight="1" spans="1:13">
      <c r="A23" s="110">
        <v>14</v>
      </c>
      <c r="B23" s="111" t="s">
        <v>416</v>
      </c>
      <c r="C23" s="112">
        <f>'79个辖区市重点项目'!I36</f>
        <v>72000</v>
      </c>
      <c r="D23" s="112">
        <f>'79个辖区市重点项目'!Q36</f>
        <v>0</v>
      </c>
      <c r="E23" s="111" t="s">
        <v>391</v>
      </c>
      <c r="F23" s="113">
        <f>'79个辖区市重点项目'!M36</f>
        <v>28000</v>
      </c>
      <c r="G23" s="112">
        <f>'79个辖区市重点项目'!R36</f>
        <v>13500</v>
      </c>
      <c r="H23" s="62" t="str">
        <f>'79个辖区市重点项目'!Y36</f>
        <v>粉刷工程完成80%，安装工程完成40%。</v>
      </c>
      <c r="I23" s="112">
        <f>'79个辖区市重点项目'!S36</f>
        <v>40913</v>
      </c>
      <c r="J23" s="127">
        <f t="shared" si="6"/>
        <v>1.46117857142857</v>
      </c>
      <c r="K23" s="127">
        <f t="shared" si="7"/>
        <v>3.03059259259259</v>
      </c>
      <c r="L23" s="115" t="s">
        <v>415</v>
      </c>
      <c r="M23" s="126" t="s">
        <v>382</v>
      </c>
    </row>
    <row r="24" s="83" customFormat="1" ht="56" customHeight="1" spans="1:13">
      <c r="A24" s="110">
        <v>15</v>
      </c>
      <c r="B24" s="111" t="s">
        <v>417</v>
      </c>
      <c r="C24" s="112">
        <f>'79个辖区市重点项目'!I28</f>
        <v>392980</v>
      </c>
      <c r="D24" s="112">
        <f>'79个辖区市重点项目'!Q28</f>
        <v>0</v>
      </c>
      <c r="E24" s="111" t="s">
        <v>418</v>
      </c>
      <c r="F24" s="113">
        <f>'79个辖区市重点项目'!M28</f>
        <v>136000</v>
      </c>
      <c r="G24" s="112">
        <f>'79个辖区市重点项目'!R28</f>
        <v>69000</v>
      </c>
      <c r="H24" s="62" t="str">
        <f>'79个辖区市重点项目'!Y28</f>
        <v>全地库顶板封闭，主体结构完成25%。</v>
      </c>
      <c r="I24" s="112">
        <f>'79个辖区市重点项目'!S28</f>
        <v>160000</v>
      </c>
      <c r="J24" s="127">
        <f t="shared" si="6"/>
        <v>1.17647058823529</v>
      </c>
      <c r="K24" s="127">
        <f t="shared" si="7"/>
        <v>2.31884057971014</v>
      </c>
      <c r="L24" s="115" t="s">
        <v>419</v>
      </c>
      <c r="M24" s="126" t="s">
        <v>397</v>
      </c>
    </row>
    <row r="25" s="83" customFormat="1" ht="98" customHeight="1" spans="1:13">
      <c r="A25" s="110">
        <v>16</v>
      </c>
      <c r="B25" s="111" t="s">
        <v>420</v>
      </c>
      <c r="C25" s="112">
        <v>5000</v>
      </c>
      <c r="D25" s="112">
        <v>0</v>
      </c>
      <c r="E25" s="111" t="s">
        <v>421</v>
      </c>
      <c r="F25" s="113">
        <v>2000</v>
      </c>
      <c r="G25" s="112">
        <f>296+200+200</f>
        <v>696</v>
      </c>
      <c r="H25" s="62" t="s">
        <v>422</v>
      </c>
      <c r="I25" s="112">
        <f>296+200+825</f>
        <v>1321</v>
      </c>
      <c r="J25" s="127">
        <f t="shared" si="6"/>
        <v>0.6605</v>
      </c>
      <c r="K25" s="127">
        <f t="shared" si="7"/>
        <v>1.89798850574713</v>
      </c>
      <c r="L25" s="115" t="s">
        <v>392</v>
      </c>
      <c r="M25" s="128" t="s">
        <v>393</v>
      </c>
    </row>
    <row r="26" s="83" customFormat="1" ht="24" customHeight="1" spans="1:13">
      <c r="A26" s="103" t="s">
        <v>423</v>
      </c>
      <c r="B26" s="104"/>
      <c r="C26" s="105">
        <f>SUM(C27:C38)</f>
        <v>2448579</v>
      </c>
      <c r="D26" s="105">
        <f t="shared" ref="D26:I26" si="8">SUM(D27:D38)</f>
        <v>0</v>
      </c>
      <c r="E26" s="105"/>
      <c r="F26" s="105">
        <f t="shared" si="8"/>
        <v>589100</v>
      </c>
      <c r="G26" s="105">
        <f t="shared" si="8"/>
        <v>155429</v>
      </c>
      <c r="H26" s="105"/>
      <c r="I26" s="105">
        <f t="shared" si="8"/>
        <v>418568</v>
      </c>
      <c r="J26" s="125">
        <f t="shared" si="6"/>
        <v>0.710521133933118</v>
      </c>
      <c r="K26" s="125">
        <f t="shared" si="7"/>
        <v>2.6929852215481</v>
      </c>
      <c r="L26" s="115"/>
      <c r="M26" s="128"/>
    </row>
    <row r="27" s="87" customFormat="1" ht="57" customHeight="1" spans="1:14">
      <c r="A27" s="110">
        <v>17</v>
      </c>
      <c r="B27" s="111" t="s">
        <v>424</v>
      </c>
      <c r="C27" s="63">
        <f>'79个辖区市重点项目'!I8</f>
        <v>38000</v>
      </c>
      <c r="D27" s="112">
        <f>'79个辖区市重点项目'!Q8</f>
        <v>0</v>
      </c>
      <c r="E27" s="111" t="s">
        <v>425</v>
      </c>
      <c r="F27" s="63">
        <f>'79个辖区市重点项目'!M8</f>
        <v>8500</v>
      </c>
      <c r="G27" s="112">
        <f>'79个辖区市重点项目'!R8</f>
        <v>3700</v>
      </c>
      <c r="H27" s="62" t="str">
        <f>'79个辖区市重点项目'!Y8</f>
        <v>洗车台等临设施工完成，内墙砌筑完成25%。</v>
      </c>
      <c r="I27" s="112">
        <f>'79个辖区市重点项目'!S8</f>
        <v>3700</v>
      </c>
      <c r="J27" s="127">
        <f t="shared" si="6"/>
        <v>0.435294117647059</v>
      </c>
      <c r="K27" s="127">
        <f t="shared" si="7"/>
        <v>1</v>
      </c>
      <c r="L27" s="115" t="s">
        <v>377</v>
      </c>
      <c r="M27" s="128" t="s">
        <v>378</v>
      </c>
      <c r="N27" s="83"/>
    </row>
    <row r="28" s="87" customFormat="1" ht="57" customHeight="1" spans="1:14">
      <c r="A28" s="110">
        <v>18</v>
      </c>
      <c r="B28" s="111" t="s">
        <v>426</v>
      </c>
      <c r="C28" s="63">
        <f>'79个辖区市重点项目'!I43</f>
        <v>58462</v>
      </c>
      <c r="D28" s="112">
        <f>'79个辖区市重点项目'!Q43</f>
        <v>0</v>
      </c>
      <c r="E28" s="111" t="s">
        <v>427</v>
      </c>
      <c r="F28" s="63">
        <f>'79个辖区市重点项目'!M43</f>
        <v>2500</v>
      </c>
      <c r="G28" s="112">
        <f>'79个辖区市重点项目'!R43</f>
        <v>0</v>
      </c>
      <c r="H28" s="62" t="str">
        <f>'79个辖区市重点项目'!Y43</f>
        <v>前期手续办理。</v>
      </c>
      <c r="I28" s="112">
        <f>'79个辖区市重点项目'!S43</f>
        <v>800</v>
      </c>
      <c r="J28" s="127">
        <f t="shared" si="6"/>
        <v>0.32</v>
      </c>
      <c r="K28" s="127" t="s">
        <v>428</v>
      </c>
      <c r="L28" s="115" t="s">
        <v>392</v>
      </c>
      <c r="M28" s="126" t="s">
        <v>393</v>
      </c>
      <c r="N28" s="83"/>
    </row>
    <row r="29" s="87" customFormat="1" ht="53" customHeight="1" spans="1:14">
      <c r="A29" s="110">
        <v>19</v>
      </c>
      <c r="B29" s="111" t="s">
        <v>429</v>
      </c>
      <c r="C29" s="63">
        <f>'79个辖区市重点项目'!I35</f>
        <v>6800</v>
      </c>
      <c r="D29" s="112">
        <f>'79个辖区市重点项目'!Q35</f>
        <v>0</v>
      </c>
      <c r="E29" s="111" t="s">
        <v>430</v>
      </c>
      <c r="F29" s="63">
        <f>'79个辖区市重点项目'!M35</f>
        <v>3000</v>
      </c>
      <c r="G29" s="112">
        <f>'79个辖区市重点项目'!R35</f>
        <v>1900</v>
      </c>
      <c r="H29" s="62" t="str">
        <f>'79个辖区市重点项目'!Y35</f>
        <v>实际采购设备300万元。</v>
      </c>
      <c r="I29" s="112">
        <f>'79个辖区市重点项目'!S35</f>
        <v>1900</v>
      </c>
      <c r="J29" s="127">
        <f t="shared" si="6"/>
        <v>0.633333333333333</v>
      </c>
      <c r="K29" s="127">
        <f>I29/G29</f>
        <v>1</v>
      </c>
      <c r="L29" s="115" t="s">
        <v>392</v>
      </c>
      <c r="M29" s="126" t="s">
        <v>393</v>
      </c>
      <c r="N29" s="83"/>
    </row>
    <row r="30" s="87" customFormat="1" ht="69" customHeight="1" spans="1:14">
      <c r="A30" s="110">
        <v>20</v>
      </c>
      <c r="B30" s="111" t="s">
        <v>431</v>
      </c>
      <c r="C30" s="63">
        <f>'79个辖区市重点项目'!I9</f>
        <v>45000</v>
      </c>
      <c r="D30" s="112">
        <f>'79个辖区市重点项目'!Q9</f>
        <v>0</v>
      </c>
      <c r="E30" s="111" t="s">
        <v>432</v>
      </c>
      <c r="F30" s="63">
        <f>'79个辖区市重点项目'!M9</f>
        <v>2000</v>
      </c>
      <c r="G30" s="112">
        <f>'79个辖区市重点项目'!R9</f>
        <v>400</v>
      </c>
      <c r="H30" s="62" t="str">
        <f>'79个辖区市重点项目'!Y9</f>
        <v>土方开挖平整。</v>
      </c>
      <c r="I30" s="112">
        <f>'79个辖区市重点项目'!S9</f>
        <v>400</v>
      </c>
      <c r="J30" s="127">
        <f t="shared" ref="J30:J45" si="9">I30/F30</f>
        <v>0.2</v>
      </c>
      <c r="K30" s="127">
        <f>I30/G30</f>
        <v>1</v>
      </c>
      <c r="L30" s="115" t="s">
        <v>381</v>
      </c>
      <c r="M30" s="126" t="s">
        <v>382</v>
      </c>
      <c r="N30" s="83"/>
    </row>
    <row r="31" s="87" customFormat="1" ht="75" customHeight="1" spans="1:14">
      <c r="A31" s="110">
        <v>21</v>
      </c>
      <c r="B31" s="111" t="s">
        <v>433</v>
      </c>
      <c r="C31" s="63">
        <f>'79个辖区市重点项目'!I31</f>
        <v>32000</v>
      </c>
      <c r="D31" s="112">
        <f>'79个辖区市重点项目'!Q31</f>
        <v>0</v>
      </c>
      <c r="E31" s="111" t="s">
        <v>434</v>
      </c>
      <c r="F31" s="63">
        <f>'79个辖区市重点项目'!M31</f>
        <v>10000</v>
      </c>
      <c r="G31" s="112">
        <f>'79个辖区市重点项目'!R31</f>
        <v>1969</v>
      </c>
      <c r="H31" s="62" t="str">
        <f>'79个辖区市重点项目'!Y31</f>
        <v>基坑及支护工程。</v>
      </c>
      <c r="I31" s="112">
        <f>'79个辖区市重点项目'!S31</f>
        <v>4088</v>
      </c>
      <c r="J31" s="127">
        <f t="shared" si="9"/>
        <v>0.4088</v>
      </c>
      <c r="K31" s="127">
        <f>I31/G31</f>
        <v>2.07618080243779</v>
      </c>
      <c r="L31" s="115" t="s">
        <v>396</v>
      </c>
      <c r="M31" s="126" t="s">
        <v>397</v>
      </c>
      <c r="N31" s="83"/>
    </row>
    <row r="32" s="87" customFormat="1" ht="46" customHeight="1" spans="1:14">
      <c r="A32" s="110">
        <v>22</v>
      </c>
      <c r="B32" s="111" t="s">
        <v>435</v>
      </c>
      <c r="C32" s="63">
        <f>'79个辖区市重点项目'!I42</f>
        <v>162000</v>
      </c>
      <c r="D32" s="112">
        <f>'79个辖区市重点项目'!Q42</f>
        <v>0</v>
      </c>
      <c r="E32" s="111" t="s">
        <v>436</v>
      </c>
      <c r="F32" s="63">
        <f>'79个辖区市重点项目'!M42</f>
        <v>1000</v>
      </c>
      <c r="G32" s="112">
        <f>'79个辖区市重点项目'!R42</f>
        <v>0</v>
      </c>
      <c r="H32" s="62" t="str">
        <f>'79个辖区市重点项目'!Y42</f>
        <v>正在进行可研评审。</v>
      </c>
      <c r="I32" s="112">
        <f>'79个辖区市重点项目'!S42</f>
        <v>0</v>
      </c>
      <c r="J32" s="127">
        <f t="shared" si="9"/>
        <v>0</v>
      </c>
      <c r="K32" s="127" t="s">
        <v>428</v>
      </c>
      <c r="L32" s="115" t="s">
        <v>396</v>
      </c>
      <c r="M32" s="126" t="s">
        <v>397</v>
      </c>
      <c r="N32" s="83"/>
    </row>
    <row r="33" s="87" customFormat="1" ht="65" customHeight="1" spans="1:14">
      <c r="A33" s="110">
        <v>23</v>
      </c>
      <c r="B33" s="111" t="s">
        <v>437</v>
      </c>
      <c r="C33" s="63">
        <f>'79个辖区市重点项目'!I27</f>
        <v>292972</v>
      </c>
      <c r="D33" s="112">
        <f>'79个辖区市重点项目'!Q27</f>
        <v>0</v>
      </c>
      <c r="E33" s="111" t="s">
        <v>438</v>
      </c>
      <c r="F33" s="63">
        <f>'79个辖区市重点项目'!M27</f>
        <v>72000</v>
      </c>
      <c r="G33" s="112">
        <f>'79个辖区市重点项目'!R27</f>
        <v>18000</v>
      </c>
      <c r="H33" s="62" t="str">
        <f>'79个辖区市重点项目'!Y27</f>
        <v>主体施工完成60%。</v>
      </c>
      <c r="I33" s="112">
        <f>'79个辖区市重点项目'!S27</f>
        <v>108000</v>
      </c>
      <c r="J33" s="127">
        <f t="shared" si="9"/>
        <v>1.5</v>
      </c>
      <c r="K33" s="127">
        <f>I33/G33</f>
        <v>6</v>
      </c>
      <c r="L33" s="115" t="s">
        <v>412</v>
      </c>
      <c r="M33" s="126" t="s">
        <v>413</v>
      </c>
      <c r="N33" s="83"/>
    </row>
    <row r="34" s="87" customFormat="1" ht="69" customHeight="1" spans="1:14">
      <c r="A34" s="110">
        <v>24</v>
      </c>
      <c r="B34" s="111" t="s">
        <v>439</v>
      </c>
      <c r="C34" s="63">
        <f>'79个辖区市重点项目'!I40</f>
        <v>20000</v>
      </c>
      <c r="D34" s="112">
        <f>'79个辖区市重点项目'!Q40</f>
        <v>0</v>
      </c>
      <c r="E34" s="111" t="s">
        <v>440</v>
      </c>
      <c r="F34" s="63">
        <f>'79个辖区市重点项目'!M40</f>
        <v>11800</v>
      </c>
      <c r="G34" s="112">
        <f>'79个辖区市重点项目'!R40</f>
        <v>3950</v>
      </c>
      <c r="H34" s="62" t="str">
        <f>'79个辖区市重点项目'!Y40</f>
        <v>桩基完成60%。</v>
      </c>
      <c r="I34" s="112">
        <f>'79个辖区市重点项目'!S40</f>
        <v>6970</v>
      </c>
      <c r="J34" s="127">
        <f t="shared" si="9"/>
        <v>0.590677966101695</v>
      </c>
      <c r="K34" s="127">
        <f>I34/G34</f>
        <v>1.76455696202532</v>
      </c>
      <c r="L34" s="115" t="s">
        <v>441</v>
      </c>
      <c r="M34" s="126" t="s">
        <v>442</v>
      </c>
      <c r="N34" s="83"/>
    </row>
    <row r="35" s="87" customFormat="1" ht="81" customHeight="1" spans="1:14">
      <c r="A35" s="110">
        <v>25</v>
      </c>
      <c r="B35" s="111" t="s">
        <v>443</v>
      </c>
      <c r="C35" s="63">
        <f>'79个辖区市重点项目'!I29</f>
        <v>739006</v>
      </c>
      <c r="D35" s="112">
        <f>'79个辖区市重点项目'!Q29</f>
        <v>0</v>
      </c>
      <c r="E35" s="111" t="s">
        <v>444</v>
      </c>
      <c r="F35" s="63">
        <f>'79个辖区市重点项目'!M29</f>
        <v>110000</v>
      </c>
      <c r="G35" s="112">
        <f>'79个辖区市重点项目'!R29</f>
        <v>44000</v>
      </c>
      <c r="H35" s="62" t="str">
        <f>'79个辖区市重点项目'!Y29</f>
        <v>桩基施工完成95%，地下室结构完成50%。</v>
      </c>
      <c r="I35" s="112">
        <f>'79个辖区市重点项目'!S29</f>
        <v>165000</v>
      </c>
      <c r="J35" s="127">
        <f t="shared" si="9"/>
        <v>1.5</v>
      </c>
      <c r="K35" s="127">
        <f>I35/G35</f>
        <v>3.75</v>
      </c>
      <c r="L35" s="115" t="s">
        <v>415</v>
      </c>
      <c r="M35" s="128" t="s">
        <v>382</v>
      </c>
      <c r="N35" s="83"/>
    </row>
    <row r="36" s="87" customFormat="1" ht="69" customHeight="1" spans="1:14">
      <c r="A36" s="110">
        <v>26</v>
      </c>
      <c r="B36" s="111" t="s">
        <v>445</v>
      </c>
      <c r="C36" s="63">
        <f>'79个辖区市重点项目'!I30</f>
        <v>829517</v>
      </c>
      <c r="D36" s="112">
        <f>'79个辖区市重点项目'!Q30</f>
        <v>0</v>
      </c>
      <c r="E36" s="111" t="s">
        <v>446</v>
      </c>
      <c r="F36" s="63">
        <f>'79个辖区市重点项目'!M30</f>
        <v>252000</v>
      </c>
      <c r="G36" s="112">
        <f>'79个辖区市重点项目'!R30</f>
        <v>0</v>
      </c>
      <c r="H36" s="62" t="str">
        <f>'79个辖区市重点项目'!Y30</f>
        <v>土石方清表阶段。</v>
      </c>
      <c r="I36" s="112">
        <f>'79个辖区市重点项目'!S30</f>
        <v>45000</v>
      </c>
      <c r="J36" s="127">
        <f t="shared" si="9"/>
        <v>0.178571428571429</v>
      </c>
      <c r="K36" s="127" t="s">
        <v>428</v>
      </c>
      <c r="L36" s="115" t="s">
        <v>419</v>
      </c>
      <c r="M36" s="126" t="s">
        <v>397</v>
      </c>
      <c r="N36" s="83"/>
    </row>
    <row r="37" s="87" customFormat="1" ht="63" customHeight="1" spans="1:14">
      <c r="A37" s="110">
        <v>27</v>
      </c>
      <c r="B37" s="111" t="s">
        <v>447</v>
      </c>
      <c r="C37" s="63">
        <v>27848</v>
      </c>
      <c r="D37" s="112">
        <v>0</v>
      </c>
      <c r="E37" s="111" t="s">
        <v>448</v>
      </c>
      <c r="F37" s="63">
        <v>10300</v>
      </c>
      <c r="G37" s="112">
        <f>6830+200+200+430</f>
        <v>7660</v>
      </c>
      <c r="H37" s="62" t="s">
        <v>449</v>
      </c>
      <c r="I37" s="112">
        <f>6850+300+320+190</f>
        <v>7660</v>
      </c>
      <c r="J37" s="127">
        <f t="shared" si="9"/>
        <v>0.74368932038835</v>
      </c>
      <c r="K37" s="127">
        <f t="shared" ref="K37:K44" si="10">I37/G37</f>
        <v>1</v>
      </c>
      <c r="L37" s="115" t="s">
        <v>419</v>
      </c>
      <c r="M37" s="126" t="s">
        <v>397</v>
      </c>
      <c r="N37" s="83"/>
    </row>
    <row r="38" s="87" customFormat="1" ht="69" customHeight="1" spans="1:14">
      <c r="A38" s="110">
        <v>28</v>
      </c>
      <c r="B38" s="111" t="s">
        <v>450</v>
      </c>
      <c r="C38" s="63">
        <v>196974</v>
      </c>
      <c r="D38" s="112">
        <v>0</v>
      </c>
      <c r="E38" s="111" t="s">
        <v>451</v>
      </c>
      <c r="F38" s="63">
        <v>106000</v>
      </c>
      <c r="G38" s="112">
        <f>73500+50+100+200</f>
        <v>73850</v>
      </c>
      <c r="H38" s="62" t="s">
        <v>452</v>
      </c>
      <c r="I38" s="112">
        <f>73500+50+1500</f>
        <v>75050</v>
      </c>
      <c r="J38" s="127">
        <f t="shared" si="9"/>
        <v>0.708018867924528</v>
      </c>
      <c r="K38" s="127">
        <f t="shared" si="10"/>
        <v>1.01624915368991</v>
      </c>
      <c r="L38" s="115" t="s">
        <v>441</v>
      </c>
      <c r="M38" s="126" t="s">
        <v>442</v>
      </c>
      <c r="N38" s="83"/>
    </row>
    <row r="39" s="84" customFormat="1" ht="38" customHeight="1" spans="1:14">
      <c r="A39" s="103" t="s">
        <v>453</v>
      </c>
      <c r="B39" s="109"/>
      <c r="C39" s="105">
        <f>C40+C44</f>
        <v>313434.66</v>
      </c>
      <c r="D39" s="105">
        <f t="shared" ref="D39:I39" si="11">D40+D44</f>
        <v>42783</v>
      </c>
      <c r="E39" s="105"/>
      <c r="F39" s="105">
        <f t="shared" si="11"/>
        <v>46422</v>
      </c>
      <c r="G39" s="105">
        <f t="shared" si="11"/>
        <v>5349</v>
      </c>
      <c r="H39" s="105"/>
      <c r="I39" s="105">
        <f t="shared" si="11"/>
        <v>6619</v>
      </c>
      <c r="J39" s="125">
        <f t="shared" si="9"/>
        <v>0.142583257938047</v>
      </c>
      <c r="K39" s="125">
        <f t="shared" si="10"/>
        <v>1.23742755655263</v>
      </c>
      <c r="L39" s="104"/>
      <c r="M39" s="128"/>
      <c r="N39" s="83"/>
    </row>
    <row r="40" s="86" customFormat="1" ht="27" customHeight="1" spans="1:14">
      <c r="A40" s="103" t="s">
        <v>454</v>
      </c>
      <c r="B40" s="104"/>
      <c r="C40" s="105">
        <f>SUM(C41:C43)</f>
        <v>104464</v>
      </c>
      <c r="D40" s="105">
        <f t="shared" ref="D40:I40" si="12">SUM(D41:D43)</f>
        <v>42783</v>
      </c>
      <c r="E40" s="105"/>
      <c r="F40" s="105">
        <f t="shared" si="12"/>
        <v>9446</v>
      </c>
      <c r="G40" s="105">
        <f t="shared" si="12"/>
        <v>4519</v>
      </c>
      <c r="H40" s="105"/>
      <c r="I40" s="105">
        <f t="shared" si="12"/>
        <v>5619</v>
      </c>
      <c r="J40" s="125">
        <f t="shared" si="9"/>
        <v>0.594854965064578</v>
      </c>
      <c r="K40" s="125">
        <f t="shared" si="10"/>
        <v>1.24341668510732</v>
      </c>
      <c r="L40" s="104"/>
      <c r="M40" s="128"/>
      <c r="N40" s="83"/>
    </row>
    <row r="41" s="86" customFormat="1" ht="66" customHeight="1" spans="1:14">
      <c r="A41" s="110">
        <v>29</v>
      </c>
      <c r="B41" s="111" t="s">
        <v>455</v>
      </c>
      <c r="C41" s="114">
        <f>'79个辖区市重点项目'!I23</f>
        <v>30732</v>
      </c>
      <c r="D41" s="112">
        <f>'79个辖区市重点项目'!Q23</f>
        <v>40280</v>
      </c>
      <c r="E41" s="111" t="s">
        <v>456</v>
      </c>
      <c r="F41" s="115">
        <f>'79个辖区市重点项目'!M23</f>
        <v>2200</v>
      </c>
      <c r="G41" s="112">
        <f>'79个辖区市重点项目'!R23</f>
        <v>2200</v>
      </c>
      <c r="H41" s="62" t="str">
        <f>'79个辖区市重点项目'!Y23</f>
        <v>强弱电电气部分项目验收。</v>
      </c>
      <c r="I41" s="112">
        <f>'79个辖区市重点项目'!S23</f>
        <v>3300</v>
      </c>
      <c r="J41" s="127">
        <f t="shared" si="9"/>
        <v>1.5</v>
      </c>
      <c r="K41" s="127">
        <f t="shared" si="10"/>
        <v>1.5</v>
      </c>
      <c r="L41" s="115" t="s">
        <v>419</v>
      </c>
      <c r="M41" s="126" t="s">
        <v>397</v>
      </c>
      <c r="N41" s="83"/>
    </row>
    <row r="42" s="86" customFormat="1" ht="84" customHeight="1" spans="1:14">
      <c r="A42" s="110">
        <v>30</v>
      </c>
      <c r="B42" s="111" t="s">
        <v>457</v>
      </c>
      <c r="C42" s="114">
        <v>68289</v>
      </c>
      <c r="D42" s="112">
        <v>2103</v>
      </c>
      <c r="E42" s="111" t="s">
        <v>458</v>
      </c>
      <c r="F42" s="114">
        <v>2800</v>
      </c>
      <c r="G42" s="112">
        <f>250+250+200+250</f>
        <v>950</v>
      </c>
      <c r="H42" s="62" t="s">
        <v>459</v>
      </c>
      <c r="I42" s="112">
        <f>250+250+200+250</f>
        <v>950</v>
      </c>
      <c r="J42" s="127">
        <f t="shared" si="9"/>
        <v>0.339285714285714</v>
      </c>
      <c r="K42" s="127">
        <f t="shared" si="10"/>
        <v>1</v>
      </c>
      <c r="L42" s="115" t="s">
        <v>396</v>
      </c>
      <c r="M42" s="126" t="s">
        <v>397</v>
      </c>
      <c r="N42" s="83"/>
    </row>
    <row r="43" s="86" customFormat="1" ht="65" customHeight="1" spans="1:14">
      <c r="A43" s="110">
        <v>31</v>
      </c>
      <c r="B43" s="111" t="s">
        <v>460</v>
      </c>
      <c r="C43" s="114">
        <v>5443</v>
      </c>
      <c r="D43" s="112">
        <v>400</v>
      </c>
      <c r="E43" s="111" t="s">
        <v>461</v>
      </c>
      <c r="F43" s="114">
        <v>4446</v>
      </c>
      <c r="G43" s="112">
        <f>769+0+300+300</f>
        <v>1369</v>
      </c>
      <c r="H43" s="62" t="s">
        <v>462</v>
      </c>
      <c r="I43" s="112">
        <f>769+0+300+300</f>
        <v>1369</v>
      </c>
      <c r="J43" s="127">
        <f t="shared" si="9"/>
        <v>0.307917228969861</v>
      </c>
      <c r="K43" s="127">
        <f t="shared" si="10"/>
        <v>1</v>
      </c>
      <c r="L43" s="115" t="s">
        <v>396</v>
      </c>
      <c r="M43" s="126" t="s">
        <v>397</v>
      </c>
      <c r="N43" s="83"/>
    </row>
    <row r="44" s="84" customFormat="1" ht="34" customHeight="1" spans="1:14">
      <c r="A44" s="103" t="s">
        <v>423</v>
      </c>
      <c r="B44" s="104"/>
      <c r="C44" s="105">
        <f>SUM(C45:C56)</f>
        <v>208970.66</v>
      </c>
      <c r="D44" s="105">
        <f t="shared" ref="D44:I44" si="13">SUM(D45:D56)</f>
        <v>0</v>
      </c>
      <c r="E44" s="105"/>
      <c r="F44" s="105">
        <f t="shared" si="13"/>
        <v>36976</v>
      </c>
      <c r="G44" s="105">
        <f t="shared" si="13"/>
        <v>830</v>
      </c>
      <c r="H44" s="105"/>
      <c r="I44" s="105">
        <f t="shared" si="13"/>
        <v>1000</v>
      </c>
      <c r="J44" s="125">
        <f t="shared" si="9"/>
        <v>0.0270445694504543</v>
      </c>
      <c r="K44" s="125">
        <f t="shared" si="10"/>
        <v>1.20481927710843</v>
      </c>
      <c r="L44" s="104"/>
      <c r="M44" s="128"/>
      <c r="N44" s="83"/>
    </row>
    <row r="45" s="83" customFormat="1" ht="54" customHeight="1" spans="1:13">
      <c r="A45" s="110">
        <v>32</v>
      </c>
      <c r="B45" s="111" t="s">
        <v>463</v>
      </c>
      <c r="C45" s="116">
        <v>18500</v>
      </c>
      <c r="D45" s="112">
        <v>0</v>
      </c>
      <c r="E45" s="111" t="s">
        <v>464</v>
      </c>
      <c r="F45" s="113">
        <v>1850</v>
      </c>
      <c r="G45" s="112">
        <v>0</v>
      </c>
      <c r="H45" s="62" t="s">
        <v>465</v>
      </c>
      <c r="I45" s="112">
        <v>0</v>
      </c>
      <c r="J45" s="127">
        <f t="shared" si="9"/>
        <v>0</v>
      </c>
      <c r="K45" s="127" t="s">
        <v>428</v>
      </c>
      <c r="L45" s="115" t="s">
        <v>396</v>
      </c>
      <c r="M45" s="126" t="s">
        <v>397</v>
      </c>
    </row>
    <row r="46" s="83" customFormat="1" ht="89" customHeight="1" spans="1:13">
      <c r="A46" s="110">
        <v>33</v>
      </c>
      <c r="B46" s="111" t="s">
        <v>466</v>
      </c>
      <c r="C46" s="117">
        <v>9489</v>
      </c>
      <c r="D46" s="112">
        <v>0</v>
      </c>
      <c r="E46" s="111" t="s">
        <v>464</v>
      </c>
      <c r="F46" s="115">
        <v>2847</v>
      </c>
      <c r="G46" s="112">
        <v>0</v>
      </c>
      <c r="H46" s="62" t="s">
        <v>467</v>
      </c>
      <c r="I46" s="112">
        <v>0</v>
      </c>
      <c r="J46" s="127">
        <f t="shared" ref="J46:J61" si="14">I46/F46</f>
        <v>0</v>
      </c>
      <c r="K46" s="127" t="s">
        <v>428</v>
      </c>
      <c r="L46" s="115" t="s">
        <v>396</v>
      </c>
      <c r="M46" s="126" t="s">
        <v>397</v>
      </c>
    </row>
    <row r="47" s="84" customFormat="1" ht="57" customHeight="1" spans="1:14">
      <c r="A47" s="110">
        <v>34</v>
      </c>
      <c r="B47" s="111" t="s">
        <v>468</v>
      </c>
      <c r="C47" s="117">
        <v>9500</v>
      </c>
      <c r="D47" s="112">
        <v>0</v>
      </c>
      <c r="E47" s="111" t="s">
        <v>464</v>
      </c>
      <c r="F47" s="114">
        <v>390</v>
      </c>
      <c r="G47" s="112">
        <v>0</v>
      </c>
      <c r="H47" s="62" t="s">
        <v>469</v>
      </c>
      <c r="I47" s="112">
        <v>0</v>
      </c>
      <c r="J47" s="127">
        <f t="shared" si="14"/>
        <v>0</v>
      </c>
      <c r="K47" s="127" t="s">
        <v>428</v>
      </c>
      <c r="L47" s="115" t="s">
        <v>396</v>
      </c>
      <c r="M47" s="126" t="s">
        <v>397</v>
      </c>
      <c r="N47" s="83"/>
    </row>
    <row r="48" s="84" customFormat="1" ht="60" customHeight="1" spans="1:14">
      <c r="A48" s="110">
        <v>35</v>
      </c>
      <c r="B48" s="111" t="s">
        <v>470</v>
      </c>
      <c r="C48" s="116">
        <v>40782.14</v>
      </c>
      <c r="D48" s="112">
        <v>0</v>
      </c>
      <c r="E48" s="111" t="s">
        <v>471</v>
      </c>
      <c r="F48" s="116">
        <v>20168</v>
      </c>
      <c r="G48" s="112">
        <v>180</v>
      </c>
      <c r="H48" s="62" t="s">
        <v>472</v>
      </c>
      <c r="I48" s="112">
        <v>180</v>
      </c>
      <c r="J48" s="127">
        <f t="shared" si="14"/>
        <v>0.00892502975009917</v>
      </c>
      <c r="K48" s="127">
        <f>I48/G48</f>
        <v>1</v>
      </c>
      <c r="L48" s="115" t="s">
        <v>396</v>
      </c>
      <c r="M48" s="126" t="s">
        <v>397</v>
      </c>
      <c r="N48" s="83"/>
    </row>
    <row r="49" s="84" customFormat="1" ht="113" customHeight="1" spans="1:14">
      <c r="A49" s="110">
        <v>36</v>
      </c>
      <c r="B49" s="111" t="s">
        <v>473</v>
      </c>
      <c r="C49" s="118">
        <v>24569.52</v>
      </c>
      <c r="D49" s="112">
        <v>0</v>
      </c>
      <c r="E49" s="111" t="s">
        <v>474</v>
      </c>
      <c r="F49" s="119">
        <v>2000</v>
      </c>
      <c r="G49" s="112">
        <f>50+300+300</f>
        <v>650</v>
      </c>
      <c r="H49" s="62" t="s">
        <v>475</v>
      </c>
      <c r="I49" s="112">
        <f>20+200+300+300</f>
        <v>820</v>
      </c>
      <c r="J49" s="127">
        <f t="shared" si="14"/>
        <v>0.41</v>
      </c>
      <c r="K49" s="127">
        <f>I49/G49</f>
        <v>1.26153846153846</v>
      </c>
      <c r="L49" s="115" t="s">
        <v>396</v>
      </c>
      <c r="M49" s="126" t="s">
        <v>397</v>
      </c>
      <c r="N49" s="83"/>
    </row>
    <row r="50" s="84" customFormat="1" ht="53" customHeight="1" spans="1:14">
      <c r="A50" s="110">
        <v>37</v>
      </c>
      <c r="B50" s="111" t="s">
        <v>476</v>
      </c>
      <c r="C50" s="118">
        <v>22124</v>
      </c>
      <c r="D50" s="112">
        <v>0</v>
      </c>
      <c r="E50" s="111" t="s">
        <v>477</v>
      </c>
      <c r="F50" s="119">
        <v>3000</v>
      </c>
      <c r="G50" s="112">
        <v>0</v>
      </c>
      <c r="H50" s="62" t="s">
        <v>478</v>
      </c>
      <c r="I50" s="112">
        <v>0</v>
      </c>
      <c r="J50" s="127">
        <f t="shared" si="14"/>
        <v>0</v>
      </c>
      <c r="K50" s="127" t="s">
        <v>428</v>
      </c>
      <c r="L50" s="115" t="s">
        <v>396</v>
      </c>
      <c r="M50" s="126" t="s">
        <v>397</v>
      </c>
      <c r="N50" s="83"/>
    </row>
    <row r="51" s="84" customFormat="1" ht="72" customHeight="1" spans="1:14">
      <c r="A51" s="110">
        <v>38</v>
      </c>
      <c r="B51" s="111" t="s">
        <v>479</v>
      </c>
      <c r="C51" s="118">
        <v>18745</v>
      </c>
      <c r="D51" s="112">
        <v>0</v>
      </c>
      <c r="E51" s="111" t="s">
        <v>480</v>
      </c>
      <c r="F51" s="119">
        <v>1500</v>
      </c>
      <c r="G51" s="112">
        <v>0</v>
      </c>
      <c r="H51" s="62" t="s">
        <v>481</v>
      </c>
      <c r="I51" s="112">
        <v>0</v>
      </c>
      <c r="J51" s="127">
        <f t="shared" si="14"/>
        <v>0</v>
      </c>
      <c r="K51" s="127" t="s">
        <v>428</v>
      </c>
      <c r="L51" s="115" t="s">
        <v>396</v>
      </c>
      <c r="M51" s="126" t="s">
        <v>397</v>
      </c>
      <c r="N51" s="83"/>
    </row>
    <row r="52" s="84" customFormat="1" ht="60" customHeight="1" spans="1:14">
      <c r="A52" s="110">
        <v>39</v>
      </c>
      <c r="B52" s="111" t="s">
        <v>482</v>
      </c>
      <c r="C52" s="118">
        <v>10899</v>
      </c>
      <c r="D52" s="112">
        <v>0</v>
      </c>
      <c r="E52" s="111" t="s">
        <v>480</v>
      </c>
      <c r="F52" s="119">
        <v>872</v>
      </c>
      <c r="G52" s="112">
        <v>0</v>
      </c>
      <c r="H52" s="62" t="s">
        <v>481</v>
      </c>
      <c r="I52" s="112">
        <v>0</v>
      </c>
      <c r="J52" s="127">
        <f t="shared" si="14"/>
        <v>0</v>
      </c>
      <c r="K52" s="127" t="s">
        <v>428</v>
      </c>
      <c r="L52" s="115" t="s">
        <v>396</v>
      </c>
      <c r="M52" s="126" t="s">
        <v>397</v>
      </c>
      <c r="N52" s="83"/>
    </row>
    <row r="53" s="84" customFormat="1" ht="69" customHeight="1" spans="1:14">
      <c r="A53" s="110">
        <v>40</v>
      </c>
      <c r="B53" s="111" t="s">
        <v>483</v>
      </c>
      <c r="C53" s="118">
        <v>11548</v>
      </c>
      <c r="D53" s="112">
        <v>0</v>
      </c>
      <c r="E53" s="111" t="s">
        <v>480</v>
      </c>
      <c r="F53" s="119">
        <v>924</v>
      </c>
      <c r="G53" s="112">
        <v>0</v>
      </c>
      <c r="H53" s="62" t="s">
        <v>481</v>
      </c>
      <c r="I53" s="112">
        <v>0</v>
      </c>
      <c r="J53" s="127">
        <f t="shared" si="14"/>
        <v>0</v>
      </c>
      <c r="K53" s="127" t="s">
        <v>428</v>
      </c>
      <c r="L53" s="115" t="s">
        <v>396</v>
      </c>
      <c r="M53" s="126" t="s">
        <v>397</v>
      </c>
      <c r="N53" s="83"/>
    </row>
    <row r="54" s="84" customFormat="1" ht="69" customHeight="1" spans="1:14">
      <c r="A54" s="110">
        <v>41</v>
      </c>
      <c r="B54" s="111" t="s">
        <v>484</v>
      </c>
      <c r="C54" s="118">
        <v>15578</v>
      </c>
      <c r="D54" s="112">
        <v>0</v>
      </c>
      <c r="E54" s="111" t="s">
        <v>480</v>
      </c>
      <c r="F54" s="119">
        <v>1246</v>
      </c>
      <c r="G54" s="112">
        <v>0</v>
      </c>
      <c r="H54" s="62" t="s">
        <v>481</v>
      </c>
      <c r="I54" s="112">
        <v>0</v>
      </c>
      <c r="J54" s="127">
        <f t="shared" si="14"/>
        <v>0</v>
      </c>
      <c r="K54" s="127" t="s">
        <v>428</v>
      </c>
      <c r="L54" s="115" t="s">
        <v>396</v>
      </c>
      <c r="M54" s="126" t="s">
        <v>397</v>
      </c>
      <c r="N54" s="83"/>
    </row>
    <row r="55" s="84" customFormat="1" ht="99" customHeight="1" spans="1:14">
      <c r="A55" s="110">
        <v>42</v>
      </c>
      <c r="B55" s="111" t="s">
        <v>485</v>
      </c>
      <c r="C55" s="118">
        <v>11829</v>
      </c>
      <c r="D55" s="112">
        <v>0</v>
      </c>
      <c r="E55" s="111" t="s">
        <v>480</v>
      </c>
      <c r="F55" s="119">
        <v>946</v>
      </c>
      <c r="G55" s="112">
        <v>0</v>
      </c>
      <c r="H55" s="62" t="s">
        <v>486</v>
      </c>
      <c r="I55" s="112">
        <v>0</v>
      </c>
      <c r="J55" s="127">
        <f t="shared" si="14"/>
        <v>0</v>
      </c>
      <c r="K55" s="127" t="s">
        <v>428</v>
      </c>
      <c r="L55" s="115" t="s">
        <v>396</v>
      </c>
      <c r="M55" s="126" t="s">
        <v>397</v>
      </c>
      <c r="N55" s="83"/>
    </row>
    <row r="56" s="84" customFormat="1" ht="70" customHeight="1" spans="1:14">
      <c r="A56" s="110">
        <v>43</v>
      </c>
      <c r="B56" s="111" t="s">
        <v>487</v>
      </c>
      <c r="C56" s="118">
        <v>15407</v>
      </c>
      <c r="D56" s="112">
        <v>0</v>
      </c>
      <c r="E56" s="111" t="s">
        <v>480</v>
      </c>
      <c r="F56" s="119">
        <v>1233</v>
      </c>
      <c r="G56" s="112">
        <v>0</v>
      </c>
      <c r="H56" s="62" t="s">
        <v>481</v>
      </c>
      <c r="I56" s="112">
        <v>0</v>
      </c>
      <c r="J56" s="127">
        <f t="shared" si="14"/>
        <v>0</v>
      </c>
      <c r="K56" s="127" t="s">
        <v>428</v>
      </c>
      <c r="L56" s="115" t="s">
        <v>396</v>
      </c>
      <c r="M56" s="126" t="s">
        <v>397</v>
      </c>
      <c r="N56" s="83"/>
    </row>
    <row r="57" s="84" customFormat="1" ht="30" customHeight="1" spans="1:14">
      <c r="A57" s="108" t="s">
        <v>488</v>
      </c>
      <c r="B57" s="109"/>
      <c r="C57" s="105">
        <f>C58+C72+C81</f>
        <v>3275897.89</v>
      </c>
      <c r="D57" s="105">
        <f t="shared" ref="D57:I57" si="15">D58+D72+D81</f>
        <v>1381247</v>
      </c>
      <c r="E57" s="105"/>
      <c r="F57" s="105">
        <f t="shared" si="15"/>
        <v>393781</v>
      </c>
      <c r="G57" s="105">
        <f t="shared" si="15"/>
        <v>137757</v>
      </c>
      <c r="H57" s="105"/>
      <c r="I57" s="105">
        <f t="shared" si="15"/>
        <v>252142</v>
      </c>
      <c r="J57" s="125">
        <f t="shared" si="14"/>
        <v>0.640310223195126</v>
      </c>
      <c r="K57" s="125">
        <f>I57/G57</f>
        <v>1.83033893014511</v>
      </c>
      <c r="L57" s="104"/>
      <c r="M57" s="128"/>
      <c r="N57" s="83"/>
    </row>
    <row r="58" s="86" customFormat="1" ht="30" customHeight="1" spans="1:14">
      <c r="A58" s="103" t="s">
        <v>489</v>
      </c>
      <c r="B58" s="104"/>
      <c r="C58" s="105">
        <f>SUM(C59:C71)</f>
        <v>1132106.64</v>
      </c>
      <c r="D58" s="105">
        <f t="shared" ref="D58:I58" si="16">SUM(D59:D71)</f>
        <v>1007678</v>
      </c>
      <c r="E58" s="105"/>
      <c r="F58" s="105">
        <f t="shared" si="16"/>
        <v>114512</v>
      </c>
      <c r="G58" s="105">
        <f t="shared" si="16"/>
        <v>85388</v>
      </c>
      <c r="H58" s="105"/>
      <c r="I58" s="105">
        <f t="shared" si="16"/>
        <v>119827</v>
      </c>
      <c r="J58" s="125">
        <f t="shared" si="14"/>
        <v>1.04641434958782</v>
      </c>
      <c r="K58" s="125">
        <f>I58/G58</f>
        <v>1.40332365203541</v>
      </c>
      <c r="L58" s="104"/>
      <c r="M58" s="128"/>
      <c r="N58" s="83"/>
    </row>
    <row r="59" s="86" customFormat="1" ht="88" customHeight="1" spans="1:14">
      <c r="A59" s="110">
        <v>44</v>
      </c>
      <c r="B59" s="111" t="s">
        <v>490</v>
      </c>
      <c r="C59" s="112">
        <f>'79个辖区市重点项目'!I14</f>
        <v>7307</v>
      </c>
      <c r="D59" s="112">
        <f>'79个辖区市重点项目'!Q14</f>
        <v>0</v>
      </c>
      <c r="E59" s="111" t="s">
        <v>491</v>
      </c>
      <c r="F59" s="113">
        <f>'79个辖区市重点项目'!M14</f>
        <v>4000</v>
      </c>
      <c r="G59" s="112">
        <f>'79个辖区市重点项目'!R14</f>
        <v>3400</v>
      </c>
      <c r="H59" s="62" t="str">
        <f>'79个辖区市重点项目'!Y14</f>
        <v>地下室拆撑拆模，地上结构完成至三层梁板浇筑，地下室防水保护层施工，电梯、空调及一体化设备订货下单。</v>
      </c>
      <c r="I59" s="112">
        <f>'79个辖区市重点项目'!S14</f>
        <v>3700</v>
      </c>
      <c r="J59" s="127">
        <f t="shared" si="14"/>
        <v>0.925</v>
      </c>
      <c r="K59" s="127">
        <f>I59/G59</f>
        <v>1.08823529411765</v>
      </c>
      <c r="L59" s="115" t="s">
        <v>412</v>
      </c>
      <c r="M59" s="126" t="s">
        <v>413</v>
      </c>
      <c r="N59" s="83"/>
    </row>
    <row r="60" s="86" customFormat="1" ht="63" customHeight="1" spans="1:14">
      <c r="A60" s="110">
        <v>45</v>
      </c>
      <c r="B60" s="111" t="s">
        <v>492</v>
      </c>
      <c r="C60" s="112">
        <f>'79个辖区市重点项目'!I12</f>
        <v>398005</v>
      </c>
      <c r="D60" s="112">
        <f>'79个辖区市重点项目'!Q12</f>
        <v>362412</v>
      </c>
      <c r="E60" s="111" t="s">
        <v>493</v>
      </c>
      <c r="F60" s="113">
        <f>'79个辖区市重点项目'!M12</f>
        <v>10000</v>
      </c>
      <c r="G60" s="112">
        <f>'79个辖区市重点项目'!R12</f>
        <v>10000</v>
      </c>
      <c r="H60" s="62" t="str">
        <f>'79个辖区市重点项目'!Y12</f>
        <v>3月21日取得竣工备案证明。</v>
      </c>
      <c r="I60" s="112">
        <f>'79个辖区市重点项目'!S12</f>
        <v>15000</v>
      </c>
      <c r="J60" s="127">
        <f t="shared" si="14"/>
        <v>1.5</v>
      </c>
      <c r="K60" s="127">
        <f>I60/G60</f>
        <v>1.5</v>
      </c>
      <c r="L60" s="115" t="s">
        <v>396</v>
      </c>
      <c r="M60" s="126" t="s">
        <v>397</v>
      </c>
      <c r="N60" s="83"/>
    </row>
    <row r="61" s="86" customFormat="1" ht="63" customHeight="1" spans="1:14">
      <c r="A61" s="110">
        <v>46</v>
      </c>
      <c r="B61" s="111" t="s">
        <v>494</v>
      </c>
      <c r="C61" s="112">
        <f>'79个辖区市重点项目'!I10</f>
        <v>213394</v>
      </c>
      <c r="D61" s="112">
        <f>'79个辖区市重点项目'!Q10</f>
        <v>286011</v>
      </c>
      <c r="E61" s="111" t="s">
        <v>495</v>
      </c>
      <c r="F61" s="113">
        <f>'79个辖区市重点项目'!M10</f>
        <v>20000</v>
      </c>
      <c r="G61" s="112">
        <f>'79个辖区市重点项目'!R10</f>
        <v>12800</v>
      </c>
      <c r="H61" s="62" t="str">
        <f>'79个辖区市重点项目'!Y10</f>
        <v>项目已基本完工，进入验收准备阶段。</v>
      </c>
      <c r="I61" s="112">
        <f>'79个辖区市重点项目'!S10</f>
        <v>18300</v>
      </c>
      <c r="J61" s="127">
        <f t="shared" si="14"/>
        <v>0.915</v>
      </c>
      <c r="K61" s="127">
        <f>I61/G61</f>
        <v>1.4296875</v>
      </c>
      <c r="L61" s="115" t="s">
        <v>396</v>
      </c>
      <c r="M61" s="126" t="s">
        <v>397</v>
      </c>
      <c r="N61" s="83"/>
    </row>
    <row r="62" s="86" customFormat="1" ht="74" customHeight="1" spans="1:14">
      <c r="A62" s="110">
        <v>47</v>
      </c>
      <c r="B62" s="111" t="s">
        <v>496</v>
      </c>
      <c r="C62" s="112">
        <f>'79个辖区市重点项目'!I15</f>
        <v>320654</v>
      </c>
      <c r="D62" s="112">
        <f>'79个辖区市重点项目'!Q15</f>
        <v>261189</v>
      </c>
      <c r="E62" s="111" t="s">
        <v>497</v>
      </c>
      <c r="F62" s="113">
        <f>'79个辖区市重点项目'!M15</f>
        <v>34500</v>
      </c>
      <c r="G62" s="112">
        <f>'79个辖区市重点项目'!R15</f>
        <v>20100</v>
      </c>
      <c r="H62" s="62" t="str">
        <f>'79个辖区市重点项目'!Y15</f>
        <v>外墙涂料施工85%；公共区域装修完成95%；室外及景观工程施工完成60%。</v>
      </c>
      <c r="I62" s="112">
        <f>'79个辖区市重点项目'!S15</f>
        <v>30100</v>
      </c>
      <c r="J62" s="127">
        <f t="shared" ref="J62:J73" si="17">I62/F62</f>
        <v>0.872463768115942</v>
      </c>
      <c r="K62" s="127">
        <f t="shared" ref="K62:K74" si="18">I62/G62</f>
        <v>1.49751243781095</v>
      </c>
      <c r="L62" s="115" t="s">
        <v>396</v>
      </c>
      <c r="M62" s="126" t="s">
        <v>397</v>
      </c>
      <c r="N62" s="83"/>
    </row>
    <row r="63" s="86" customFormat="1" ht="61" customHeight="1" spans="1:14">
      <c r="A63" s="110">
        <v>48</v>
      </c>
      <c r="B63" s="111" t="s">
        <v>498</v>
      </c>
      <c r="C63" s="112">
        <f>'79个辖区市重点项目'!I16</f>
        <v>92763</v>
      </c>
      <c r="D63" s="112">
        <f>'79个辖区市重点项目'!Q16</f>
        <v>49000</v>
      </c>
      <c r="E63" s="111" t="s">
        <v>499</v>
      </c>
      <c r="F63" s="113">
        <f>'79个辖区市重点项目'!M16</f>
        <v>29000</v>
      </c>
      <c r="G63" s="112">
        <f>'79个辖区市重点项目'!R16</f>
        <v>26100</v>
      </c>
      <c r="H63" s="62" t="str">
        <f>'79个辖区市重点项目'!Y16</f>
        <v>6月4日取得竣工备案证明。</v>
      </c>
      <c r="I63" s="112">
        <f>'79个辖区市重点项目'!S16</f>
        <v>39000</v>
      </c>
      <c r="J63" s="127">
        <f t="shared" si="17"/>
        <v>1.3448275862069</v>
      </c>
      <c r="K63" s="127">
        <f t="shared" si="18"/>
        <v>1.49425287356322</v>
      </c>
      <c r="L63" s="115" t="s">
        <v>396</v>
      </c>
      <c r="M63" s="126" t="s">
        <v>397</v>
      </c>
      <c r="N63" s="83"/>
    </row>
    <row r="64" s="86" customFormat="1" ht="82" customHeight="1" spans="1:14">
      <c r="A64" s="110">
        <v>49</v>
      </c>
      <c r="B64" s="62" t="s">
        <v>500</v>
      </c>
      <c r="C64" s="112">
        <f>'79个辖区市重点项目'!I19</f>
        <v>22721</v>
      </c>
      <c r="D64" s="112">
        <f>'79个辖区市重点项目'!Q19</f>
        <v>16070</v>
      </c>
      <c r="E64" s="111" t="s">
        <v>501</v>
      </c>
      <c r="F64" s="113">
        <f>'79个辖区市重点项目'!M19</f>
        <v>4200</v>
      </c>
      <c r="G64" s="112">
        <f>'79个辖区市重点项目'!R19</f>
        <v>2475</v>
      </c>
      <c r="H64" s="62" t="str">
        <f>'79个辖区市重点项目'!Y19</f>
        <v>外立面装修完成13层、室内装修完成12层，机电安装完成60%。</v>
      </c>
      <c r="I64" s="112">
        <f>'79个辖区市重点项目'!S19</f>
        <v>2562</v>
      </c>
      <c r="J64" s="127">
        <f t="shared" si="17"/>
        <v>0.61</v>
      </c>
      <c r="K64" s="127">
        <f t="shared" si="18"/>
        <v>1.03515151515152</v>
      </c>
      <c r="L64" s="115" t="s">
        <v>396</v>
      </c>
      <c r="M64" s="126" t="s">
        <v>397</v>
      </c>
      <c r="N64" s="83"/>
    </row>
    <row r="65" s="86" customFormat="1" ht="72" customHeight="1" spans="1:14">
      <c r="A65" s="110">
        <v>50</v>
      </c>
      <c r="B65" s="62" t="s">
        <v>502</v>
      </c>
      <c r="C65" s="112">
        <f>'79个辖区市重点项目'!I18</f>
        <v>21008</v>
      </c>
      <c r="D65" s="112">
        <f>'79个辖区市重点项目'!Q18</f>
        <v>13000</v>
      </c>
      <c r="E65" s="111" t="s">
        <v>497</v>
      </c>
      <c r="F65" s="113">
        <f>'79个辖区市重点项目'!M18</f>
        <v>1600</v>
      </c>
      <c r="G65" s="112">
        <f>'79个辖区市重点项目'!R18</f>
        <v>1600</v>
      </c>
      <c r="H65" s="62" t="str">
        <f>'79个辖区市重点项目'!Y18</f>
        <v>室外工程施工，装修工程收尾。</v>
      </c>
      <c r="I65" s="112">
        <f>'79个辖区市重点项目'!S18</f>
        <v>1600</v>
      </c>
      <c r="J65" s="127">
        <f t="shared" si="17"/>
        <v>1</v>
      </c>
      <c r="K65" s="127">
        <f t="shared" si="18"/>
        <v>1</v>
      </c>
      <c r="L65" s="115" t="s">
        <v>381</v>
      </c>
      <c r="M65" s="126" t="s">
        <v>382</v>
      </c>
      <c r="N65" s="83"/>
    </row>
    <row r="66" s="86" customFormat="1" ht="113" customHeight="1" spans="1:14">
      <c r="A66" s="110">
        <v>51</v>
      </c>
      <c r="B66" s="62" t="s">
        <v>503</v>
      </c>
      <c r="C66" s="112">
        <f>'79个辖区市重点项目'!I17</f>
        <v>19675</v>
      </c>
      <c r="D66" s="112">
        <f>'79个辖区市重点项目'!Q17</f>
        <v>10107</v>
      </c>
      <c r="E66" s="111" t="s">
        <v>497</v>
      </c>
      <c r="F66" s="113">
        <f>'79个辖区市重点项目'!M17</f>
        <v>2745</v>
      </c>
      <c r="G66" s="112">
        <f>'79个辖区市重点项目'!R17</f>
        <v>2240</v>
      </c>
      <c r="H66" s="62" t="str">
        <f>'79个辖区市重点项目'!Y17</f>
        <v>1.地下室除湿；2.幼儿园收尾；3.综合服务中心地砖铺贴完成98%，内墙面漆完成50%，门框安装完成95%；4.室外管网完成70%。</v>
      </c>
      <c r="I66" s="112">
        <f>'79个辖区市重点项目'!S17</f>
        <v>2240</v>
      </c>
      <c r="J66" s="127">
        <f t="shared" si="17"/>
        <v>0.816029143897996</v>
      </c>
      <c r="K66" s="127">
        <f t="shared" si="18"/>
        <v>1</v>
      </c>
      <c r="L66" s="115" t="s">
        <v>419</v>
      </c>
      <c r="M66" s="126" t="s">
        <v>397</v>
      </c>
      <c r="N66" s="83"/>
    </row>
    <row r="67" s="86" customFormat="1" ht="76" customHeight="1" spans="1:14">
      <c r="A67" s="110">
        <v>52</v>
      </c>
      <c r="B67" s="62" t="s">
        <v>504</v>
      </c>
      <c r="C67" s="112">
        <v>3775.22</v>
      </c>
      <c r="D67" s="112">
        <v>1928</v>
      </c>
      <c r="E67" s="111" t="s">
        <v>497</v>
      </c>
      <c r="F67" s="113">
        <v>1000</v>
      </c>
      <c r="G67" s="112">
        <f>618+78+70+70</f>
        <v>836</v>
      </c>
      <c r="H67" s="62" t="s">
        <v>505</v>
      </c>
      <c r="I67" s="112">
        <f>618+100+200+200</f>
        <v>1118</v>
      </c>
      <c r="J67" s="127">
        <f t="shared" si="17"/>
        <v>1.118</v>
      </c>
      <c r="K67" s="127">
        <f t="shared" si="18"/>
        <v>1.33732057416268</v>
      </c>
      <c r="L67" s="115" t="s">
        <v>396</v>
      </c>
      <c r="M67" s="126" t="s">
        <v>397</v>
      </c>
      <c r="N67" s="83"/>
    </row>
    <row r="68" s="86" customFormat="1" ht="189" customHeight="1" spans="1:14">
      <c r="A68" s="110">
        <v>53</v>
      </c>
      <c r="B68" s="62" t="s">
        <v>506</v>
      </c>
      <c r="C68" s="63">
        <v>3522.63</v>
      </c>
      <c r="D68" s="112">
        <v>1745</v>
      </c>
      <c r="E68" s="111" t="s">
        <v>497</v>
      </c>
      <c r="F68" s="119">
        <v>1000</v>
      </c>
      <c r="G68" s="112">
        <f>370+100+200+140</f>
        <v>810</v>
      </c>
      <c r="H68" s="62" t="s">
        <v>507</v>
      </c>
      <c r="I68" s="112">
        <f>370+100+217+493</f>
        <v>1180</v>
      </c>
      <c r="J68" s="127">
        <f t="shared" si="17"/>
        <v>1.18</v>
      </c>
      <c r="K68" s="127">
        <f t="shared" si="18"/>
        <v>1.45679012345679</v>
      </c>
      <c r="L68" s="115" t="s">
        <v>415</v>
      </c>
      <c r="M68" s="128" t="s">
        <v>382</v>
      </c>
      <c r="N68" s="83"/>
    </row>
    <row r="69" s="86" customFormat="1" ht="55" customHeight="1" spans="1:14">
      <c r="A69" s="110">
        <v>54</v>
      </c>
      <c r="B69" s="62" t="s">
        <v>508</v>
      </c>
      <c r="C69" s="112">
        <v>6740</v>
      </c>
      <c r="D69" s="112">
        <v>4076</v>
      </c>
      <c r="E69" s="111" t="s">
        <v>497</v>
      </c>
      <c r="F69" s="113">
        <v>2190</v>
      </c>
      <c r="G69" s="112">
        <f>1200+300+300+200</f>
        <v>2000</v>
      </c>
      <c r="H69" s="62" t="s">
        <v>509</v>
      </c>
      <c r="I69" s="112">
        <f>1200+300+300+200</f>
        <v>2000</v>
      </c>
      <c r="J69" s="127">
        <f t="shared" si="17"/>
        <v>0.91324200913242</v>
      </c>
      <c r="K69" s="127">
        <f t="shared" si="18"/>
        <v>1</v>
      </c>
      <c r="L69" s="115" t="s">
        <v>415</v>
      </c>
      <c r="M69" s="128" t="s">
        <v>382</v>
      </c>
      <c r="N69" s="83"/>
    </row>
    <row r="70" s="86" customFormat="1" ht="58" customHeight="1" spans="1:14">
      <c r="A70" s="110">
        <v>55</v>
      </c>
      <c r="B70" s="62" t="s">
        <v>510</v>
      </c>
      <c r="C70" s="116">
        <v>4074.79</v>
      </c>
      <c r="D70" s="112">
        <v>0</v>
      </c>
      <c r="E70" s="111" t="s">
        <v>511</v>
      </c>
      <c r="F70" s="116">
        <v>1950</v>
      </c>
      <c r="G70" s="112">
        <f>200+100+200+200</f>
        <v>700</v>
      </c>
      <c r="H70" s="62" t="s">
        <v>512</v>
      </c>
      <c r="I70" s="112">
        <f>207+100+193+200</f>
        <v>700</v>
      </c>
      <c r="J70" s="127">
        <f t="shared" si="17"/>
        <v>0.358974358974359</v>
      </c>
      <c r="K70" s="127">
        <f t="shared" si="18"/>
        <v>1</v>
      </c>
      <c r="L70" s="115" t="s">
        <v>415</v>
      </c>
      <c r="M70" s="128" t="s">
        <v>382</v>
      </c>
      <c r="N70" s="83"/>
    </row>
    <row r="71" s="86" customFormat="1" ht="69" customHeight="1" spans="1:14">
      <c r="A71" s="110">
        <v>56</v>
      </c>
      <c r="B71" s="62" t="s">
        <v>513</v>
      </c>
      <c r="C71" s="116">
        <v>18467</v>
      </c>
      <c r="D71" s="112">
        <v>2140</v>
      </c>
      <c r="E71" s="111" t="s">
        <v>497</v>
      </c>
      <c r="F71" s="116">
        <v>2327</v>
      </c>
      <c r="G71" s="112">
        <v>2327</v>
      </c>
      <c r="H71" s="62" t="s">
        <v>514</v>
      </c>
      <c r="I71" s="112">
        <f>1800+527</f>
        <v>2327</v>
      </c>
      <c r="J71" s="127">
        <f t="shared" si="17"/>
        <v>1</v>
      </c>
      <c r="K71" s="127">
        <f t="shared" si="18"/>
        <v>1</v>
      </c>
      <c r="L71" s="115" t="s">
        <v>419</v>
      </c>
      <c r="M71" s="126" t="s">
        <v>397</v>
      </c>
      <c r="N71" s="83"/>
    </row>
    <row r="72" s="86" customFormat="1" ht="37" customHeight="1" spans="1:14">
      <c r="A72" s="103" t="s">
        <v>515</v>
      </c>
      <c r="B72" s="104"/>
      <c r="C72" s="105">
        <f>SUM(C73:C80)</f>
        <v>974430.25</v>
      </c>
      <c r="D72" s="105">
        <f t="shared" ref="D72:I72" si="19">SUM(D73:D80)</f>
        <v>373569</v>
      </c>
      <c r="E72" s="105"/>
      <c r="F72" s="105">
        <f t="shared" si="19"/>
        <v>118769</v>
      </c>
      <c r="G72" s="105">
        <f t="shared" si="19"/>
        <v>52369</v>
      </c>
      <c r="H72" s="105"/>
      <c r="I72" s="105">
        <f t="shared" si="19"/>
        <v>132315</v>
      </c>
      <c r="J72" s="125">
        <f t="shared" si="17"/>
        <v>1.1140533304145</v>
      </c>
      <c r="K72" s="125">
        <f t="shared" si="18"/>
        <v>2.52659015829976</v>
      </c>
      <c r="L72" s="115"/>
      <c r="M72" s="128"/>
      <c r="N72" s="83"/>
    </row>
    <row r="73" s="86" customFormat="1" ht="78" customHeight="1" spans="1:14">
      <c r="A73" s="110">
        <v>57</v>
      </c>
      <c r="B73" s="111" t="s">
        <v>516</v>
      </c>
      <c r="C73" s="112">
        <f>'79个辖区市重点项目'!I11</f>
        <v>533998</v>
      </c>
      <c r="D73" s="112">
        <f>'79个辖区市重点项目'!Q11</f>
        <v>183527</v>
      </c>
      <c r="E73" s="111" t="s">
        <v>391</v>
      </c>
      <c r="F73" s="113">
        <f>'79个辖区市重点项目'!M11</f>
        <v>68000</v>
      </c>
      <c r="G73" s="112">
        <f>'79个辖区市重点项目'!R11</f>
        <v>38000</v>
      </c>
      <c r="H73" s="62" t="str">
        <f>'79个辖区市重点项目'!Y11</f>
        <v>现场主楼结构全部施工完成，目前屋面构架正在涂料施工阶段，地下室、楼层砌体已全部完成，公区装修完成45%。</v>
      </c>
      <c r="I73" s="112">
        <f>'79个辖区市重点项目'!S11</f>
        <v>102000</v>
      </c>
      <c r="J73" s="127">
        <f t="shared" si="17"/>
        <v>1.5</v>
      </c>
      <c r="K73" s="127">
        <f t="shared" si="18"/>
        <v>2.68421052631579</v>
      </c>
      <c r="L73" s="115" t="s">
        <v>396</v>
      </c>
      <c r="M73" s="126" t="s">
        <v>397</v>
      </c>
      <c r="N73" s="83"/>
    </row>
    <row r="74" s="86" customFormat="1" ht="57" customHeight="1" spans="1:14">
      <c r="A74" s="110">
        <v>58</v>
      </c>
      <c r="B74" s="111" t="s">
        <v>517</v>
      </c>
      <c r="C74" s="112">
        <f>'79个辖区市重点项目'!I13</f>
        <v>98603</v>
      </c>
      <c r="D74" s="112">
        <f>'79个辖区市重点项目'!Q13</f>
        <v>33680</v>
      </c>
      <c r="E74" s="111" t="s">
        <v>518</v>
      </c>
      <c r="F74" s="113">
        <f>'79个辖区市重点项目'!M13</f>
        <v>9000</v>
      </c>
      <c r="G74" s="112">
        <f>'79个辖区市重点项目'!R13</f>
        <v>700</v>
      </c>
      <c r="H74" s="62" t="str">
        <f>'79个辖区市重点项目'!Y13</f>
        <v>承台土方开挖及砖胎膜砌筑。</v>
      </c>
      <c r="I74" s="112">
        <f>'79个辖区市重点项目'!S13</f>
        <v>11628</v>
      </c>
      <c r="J74" s="127">
        <f t="shared" ref="J74:J84" si="20">I74/F74</f>
        <v>1.292</v>
      </c>
      <c r="K74" s="127">
        <f t="shared" si="18"/>
        <v>16.6114285714286</v>
      </c>
      <c r="L74" s="115" t="s">
        <v>396</v>
      </c>
      <c r="M74" s="126" t="s">
        <v>397</v>
      </c>
      <c r="N74" s="83"/>
    </row>
    <row r="75" s="86" customFormat="1" ht="58" customHeight="1" spans="1:14">
      <c r="A75" s="110">
        <v>59</v>
      </c>
      <c r="B75" s="111" t="s">
        <v>519</v>
      </c>
      <c r="C75" s="112">
        <f>'79个辖区市重点项目'!I20</f>
        <v>180152</v>
      </c>
      <c r="D75" s="112">
        <f>'79个辖区市重点项目'!Q20</f>
        <v>144815</v>
      </c>
      <c r="E75" s="111" t="s">
        <v>520</v>
      </c>
      <c r="F75" s="113">
        <f>'79个辖区市重点项目'!M20</f>
        <v>10000</v>
      </c>
      <c r="G75" s="112">
        <f>'79个辖区市重点项目'!R20</f>
        <v>3000</v>
      </c>
      <c r="H75" s="62" t="str">
        <f>'79个辖区市重点项目'!Y20</f>
        <v>砂浆抹灰完成。</v>
      </c>
      <c r="I75" s="112">
        <f>'79个辖区市重点项目'!S20</f>
        <v>5350</v>
      </c>
      <c r="J75" s="127">
        <f t="shared" si="20"/>
        <v>0.535</v>
      </c>
      <c r="K75" s="127">
        <f t="shared" ref="K74:K80" si="21">I75/G75</f>
        <v>1.78333333333333</v>
      </c>
      <c r="L75" s="115" t="s">
        <v>521</v>
      </c>
      <c r="M75" s="126" t="s">
        <v>413</v>
      </c>
      <c r="N75" s="83"/>
    </row>
    <row r="76" s="86" customFormat="1" ht="75" customHeight="1" spans="1:14">
      <c r="A76" s="110">
        <v>60</v>
      </c>
      <c r="B76" s="111" t="s">
        <v>522</v>
      </c>
      <c r="C76" s="112">
        <f>'79个辖区市重点项目'!I21</f>
        <v>15586</v>
      </c>
      <c r="D76" s="112">
        <f>'79个辖区市重点项目'!Q21</f>
        <v>2408</v>
      </c>
      <c r="E76" s="111" t="s">
        <v>520</v>
      </c>
      <c r="F76" s="113">
        <f>'79个辖区市重点项目'!M21</f>
        <v>4000</v>
      </c>
      <c r="G76" s="112">
        <f>'79个辖区市重点项目'!R21</f>
        <v>2250</v>
      </c>
      <c r="H76" s="62" t="str">
        <f>'79个辖区市重点项目'!Y21</f>
        <v>1#楼主体结构完成，2#楼主体结构完成，砌体抹灰完成，3#楼主体结构施工中。</v>
      </c>
      <c r="I76" s="112">
        <f>'79个辖区市重点项目'!S21</f>
        <v>2661</v>
      </c>
      <c r="J76" s="127">
        <f t="shared" si="20"/>
        <v>0.66525</v>
      </c>
      <c r="K76" s="127">
        <f t="shared" si="21"/>
        <v>1.18266666666667</v>
      </c>
      <c r="L76" s="115" t="s">
        <v>521</v>
      </c>
      <c r="M76" s="126" t="s">
        <v>413</v>
      </c>
      <c r="N76" s="83"/>
    </row>
    <row r="77" s="86" customFormat="1" ht="84" customHeight="1" spans="1:14">
      <c r="A77" s="110">
        <v>61</v>
      </c>
      <c r="B77" s="111" t="s">
        <v>523</v>
      </c>
      <c r="C77" s="112">
        <f>'79个辖区市重点项目'!I22</f>
        <v>12798</v>
      </c>
      <c r="D77" s="112">
        <f>'79个辖区市重点项目'!Q22</f>
        <v>4312</v>
      </c>
      <c r="E77" s="111" t="s">
        <v>524</v>
      </c>
      <c r="F77" s="113">
        <f>'79个辖区市重点项目'!M22</f>
        <v>3500</v>
      </c>
      <c r="G77" s="112">
        <f>'79个辖区市重点项目'!R22</f>
        <v>1550</v>
      </c>
      <c r="H77" s="62" t="str">
        <f>'79个辖区市重点项目'!Y22</f>
        <v>1.地下室负一、二层填充墙砌体砌筑施工基本完成；2.实际地下室主体结构分部工程验收完成。</v>
      </c>
      <c r="I77" s="112">
        <f>'79个辖区市重点项目'!S22</f>
        <v>2709</v>
      </c>
      <c r="J77" s="127">
        <f t="shared" si="20"/>
        <v>0.774</v>
      </c>
      <c r="K77" s="127">
        <f t="shared" si="21"/>
        <v>1.74774193548387</v>
      </c>
      <c r="L77" s="115" t="s">
        <v>381</v>
      </c>
      <c r="M77" s="126" t="s">
        <v>382</v>
      </c>
      <c r="N77" s="83"/>
    </row>
    <row r="78" s="86" customFormat="1" ht="51" customHeight="1" spans="1:14">
      <c r="A78" s="110">
        <v>62</v>
      </c>
      <c r="B78" s="111" t="s">
        <v>525</v>
      </c>
      <c r="C78" s="112">
        <v>18347</v>
      </c>
      <c r="D78" s="112">
        <v>0</v>
      </c>
      <c r="E78" s="111" t="s">
        <v>526</v>
      </c>
      <c r="F78" s="113">
        <v>5000</v>
      </c>
      <c r="G78" s="112">
        <f>765+240+195+500</f>
        <v>1700</v>
      </c>
      <c r="H78" s="62" t="s">
        <v>527</v>
      </c>
      <c r="I78" s="112">
        <f>875+240+220+408</f>
        <v>1743</v>
      </c>
      <c r="J78" s="127">
        <f t="shared" si="20"/>
        <v>0.3486</v>
      </c>
      <c r="K78" s="127">
        <f t="shared" si="21"/>
        <v>1.02529411764706</v>
      </c>
      <c r="L78" s="115" t="s">
        <v>521</v>
      </c>
      <c r="M78" s="126" t="s">
        <v>413</v>
      </c>
      <c r="N78" s="83"/>
    </row>
    <row r="79" s="86" customFormat="1" ht="77" customHeight="1" spans="1:14">
      <c r="A79" s="110">
        <v>63</v>
      </c>
      <c r="B79" s="111" t="s">
        <v>528</v>
      </c>
      <c r="C79" s="112">
        <v>14626.25</v>
      </c>
      <c r="D79" s="112">
        <v>1628</v>
      </c>
      <c r="E79" s="111" t="s">
        <v>529</v>
      </c>
      <c r="F79" s="113">
        <v>3000</v>
      </c>
      <c r="G79" s="112">
        <f>600+450+550+300</f>
        <v>1900</v>
      </c>
      <c r="H79" s="62" t="s">
        <v>530</v>
      </c>
      <c r="I79" s="112">
        <f>1652+500+503+300</f>
        <v>2955</v>
      </c>
      <c r="J79" s="127">
        <f t="shared" si="20"/>
        <v>0.985</v>
      </c>
      <c r="K79" s="127">
        <f t="shared" si="21"/>
        <v>1.55526315789474</v>
      </c>
      <c r="L79" s="115" t="s">
        <v>396</v>
      </c>
      <c r="M79" s="126" t="s">
        <v>397</v>
      </c>
      <c r="N79" s="83"/>
    </row>
    <row r="80" s="86" customFormat="1" ht="136" customHeight="1" spans="1:14">
      <c r="A80" s="110">
        <v>64</v>
      </c>
      <c r="B80" s="111" t="s">
        <v>531</v>
      </c>
      <c r="C80" s="112">
        <v>100320</v>
      </c>
      <c r="D80" s="112">
        <v>3199</v>
      </c>
      <c r="E80" s="111" t="s">
        <v>532</v>
      </c>
      <c r="F80" s="113">
        <v>16269</v>
      </c>
      <c r="G80" s="112">
        <f>1216+649+404+1000</f>
        <v>3269</v>
      </c>
      <c r="H80" s="62" t="s">
        <v>533</v>
      </c>
      <c r="I80" s="112">
        <f>1217+649+541+862</f>
        <v>3269</v>
      </c>
      <c r="J80" s="127">
        <f t="shared" si="20"/>
        <v>0.200934292212183</v>
      </c>
      <c r="K80" s="127">
        <f t="shared" si="21"/>
        <v>1</v>
      </c>
      <c r="L80" s="115" t="s">
        <v>396</v>
      </c>
      <c r="M80" s="126" t="s">
        <v>397</v>
      </c>
      <c r="N80" s="83"/>
    </row>
    <row r="81" s="86" customFormat="1" ht="28" customHeight="1" spans="1:14">
      <c r="A81" s="103" t="s">
        <v>534</v>
      </c>
      <c r="B81" s="104"/>
      <c r="C81" s="105">
        <f>SUM(C82:C84)</f>
        <v>1169361</v>
      </c>
      <c r="D81" s="105">
        <f t="shared" ref="D81:I81" si="22">SUM(D82:D84)</f>
        <v>0</v>
      </c>
      <c r="E81" s="105"/>
      <c r="F81" s="105">
        <f t="shared" si="22"/>
        <v>160500</v>
      </c>
      <c r="G81" s="105">
        <f t="shared" si="22"/>
        <v>0</v>
      </c>
      <c r="H81" s="105"/>
      <c r="I81" s="105">
        <f>SUM(I82:I84)</f>
        <v>0</v>
      </c>
      <c r="J81" s="125">
        <f t="shared" si="20"/>
        <v>0</v>
      </c>
      <c r="K81" s="125" t="s">
        <v>428</v>
      </c>
      <c r="L81" s="115"/>
      <c r="M81" s="128"/>
      <c r="N81" s="83"/>
    </row>
    <row r="82" s="86" customFormat="1" ht="73" customHeight="1" spans="1:15">
      <c r="A82" s="110">
        <v>65</v>
      </c>
      <c r="B82" s="111" t="s">
        <v>535</v>
      </c>
      <c r="C82" s="112">
        <f>'79个辖区市重点项目'!I46</f>
        <v>649293</v>
      </c>
      <c r="D82" s="112">
        <f>'79个辖区市重点项目'!Q46</f>
        <v>0</v>
      </c>
      <c r="E82" s="111" t="s">
        <v>536</v>
      </c>
      <c r="F82" s="113">
        <f>'79个辖区市重点项目'!M46</f>
        <v>60200</v>
      </c>
      <c r="G82" s="112">
        <f>'79个辖区市重点项目'!R46</f>
        <v>0</v>
      </c>
      <c r="H82" s="62" t="str">
        <f>'79个辖区市重点项目'!Y46</f>
        <v>规划方案调整中。</v>
      </c>
      <c r="I82" s="112">
        <f>'79个辖区市重点项目'!S46</f>
        <v>0</v>
      </c>
      <c r="J82" s="127">
        <f t="shared" si="20"/>
        <v>0</v>
      </c>
      <c r="K82" s="127" t="s">
        <v>428</v>
      </c>
      <c r="L82" s="115" t="s">
        <v>396</v>
      </c>
      <c r="M82" s="126" t="s">
        <v>397</v>
      </c>
      <c r="N82" s="83"/>
      <c r="O82" s="84"/>
    </row>
    <row r="83" s="86" customFormat="1" ht="75" customHeight="1" spans="1:14">
      <c r="A83" s="110">
        <v>66</v>
      </c>
      <c r="B83" s="111" t="s">
        <v>537</v>
      </c>
      <c r="C83" s="112">
        <f>'79个辖区市重点项目'!I47</f>
        <v>484668</v>
      </c>
      <c r="D83" s="112">
        <f>'79个辖区市重点项目'!Q47</f>
        <v>0</v>
      </c>
      <c r="E83" s="111" t="s">
        <v>538</v>
      </c>
      <c r="F83" s="113">
        <f>'79个辖区市重点项目'!M47</f>
        <v>100000</v>
      </c>
      <c r="G83" s="112">
        <f>'79个辖区市重点项目'!R47</f>
        <v>0</v>
      </c>
      <c r="H83" s="62" t="str">
        <f>'79个辖区市重点项目'!Y47</f>
        <v>可研报告已于6月6日和评审中心进行四方核对。</v>
      </c>
      <c r="I83" s="112">
        <f>'79个辖区市重点项目'!S47</f>
        <v>0</v>
      </c>
      <c r="J83" s="127">
        <f t="shared" si="20"/>
        <v>0</v>
      </c>
      <c r="K83" s="127" t="s">
        <v>428</v>
      </c>
      <c r="L83" s="115" t="s">
        <v>396</v>
      </c>
      <c r="M83" s="126" t="s">
        <v>397</v>
      </c>
      <c r="N83" s="83"/>
    </row>
    <row r="84" s="86" customFormat="1" ht="87" customHeight="1" spans="1:14">
      <c r="A84" s="110">
        <v>67</v>
      </c>
      <c r="B84" s="111" t="s">
        <v>539</v>
      </c>
      <c r="C84" s="114">
        <v>35400</v>
      </c>
      <c r="D84" s="112">
        <v>0</v>
      </c>
      <c r="E84" s="111" t="s">
        <v>464</v>
      </c>
      <c r="F84" s="114">
        <v>300</v>
      </c>
      <c r="G84" s="112">
        <v>0</v>
      </c>
      <c r="H84" s="62" t="s">
        <v>540</v>
      </c>
      <c r="I84" s="112">
        <v>0</v>
      </c>
      <c r="J84" s="127">
        <f t="shared" si="20"/>
        <v>0</v>
      </c>
      <c r="K84" s="127" t="s">
        <v>428</v>
      </c>
      <c r="L84" s="115" t="s">
        <v>521</v>
      </c>
      <c r="M84" s="126" t="s">
        <v>413</v>
      </c>
      <c r="N84" s="83"/>
    </row>
    <row r="85" s="83" customFormat="1" ht="43" customHeight="1" spans="1:13">
      <c r="A85" s="129" t="s">
        <v>541</v>
      </c>
      <c r="B85" s="130"/>
      <c r="C85" s="131"/>
      <c r="D85" s="132"/>
      <c r="E85" s="133"/>
      <c r="F85" s="133"/>
      <c r="G85" s="131"/>
      <c r="H85" s="134"/>
      <c r="I85" s="131"/>
      <c r="J85" s="133"/>
      <c r="K85" s="133"/>
      <c r="L85" s="135"/>
      <c r="M85" s="136"/>
    </row>
  </sheetData>
  <autoFilter ref="A4:O85">
    <extLst/>
  </autoFilter>
  <mergeCells count="26">
    <mergeCell ref="A1:B1"/>
    <mergeCell ref="A2:M2"/>
    <mergeCell ref="A3:C3"/>
    <mergeCell ref="L3:M3"/>
    <mergeCell ref="E4:G4"/>
    <mergeCell ref="H4:I4"/>
    <mergeCell ref="J4:K4"/>
    <mergeCell ref="A6:B6"/>
    <mergeCell ref="A7:B7"/>
    <mergeCell ref="A8:B8"/>
    <mergeCell ref="A13:B13"/>
    <mergeCell ref="A26:B26"/>
    <mergeCell ref="A39:B39"/>
    <mergeCell ref="A40:B40"/>
    <mergeCell ref="A44:B44"/>
    <mergeCell ref="A57:B57"/>
    <mergeCell ref="A58:B58"/>
    <mergeCell ref="A72:B72"/>
    <mergeCell ref="A81:B81"/>
    <mergeCell ref="A85:M85"/>
    <mergeCell ref="A4:A5"/>
    <mergeCell ref="B4:B5"/>
    <mergeCell ref="C4:C5"/>
    <mergeCell ref="D4:D5"/>
    <mergeCell ref="L4:L5"/>
    <mergeCell ref="M4:M5"/>
  </mergeCells>
  <printOptions horizontalCentered="1"/>
  <pageMargins left="0.357638888888889" right="0.357638888888889" top="0.802777777777778" bottom="0.802777777777778" header="0.5" footer="0.5"/>
  <pageSetup paperSize="9" scale="98" firstPageNumber="6" fitToHeight="0" orientation="landscape" useFirstPageNumber="1" horizontalDpi="600"/>
  <headerFooter>
    <oddFooter>&amp;C&amp;"Times New Roman"&amp;14- &amp;P -</oddFooter>
  </headerFooter>
  <rowBreaks count="13" manualBreakCount="13">
    <brk id="17" max="12" man="1"/>
    <brk id="30" max="12" man="1"/>
    <brk id="36" max="12" man="1"/>
    <brk id="43" max="12" man="1"/>
    <brk id="49" max="12" man="1"/>
    <brk id="55" max="12" man="1"/>
    <brk id="62" max="12" man="1"/>
    <brk id="67" max="12" man="1"/>
    <brk id="85" max="16383" man="1"/>
    <brk id="85" max="16383" man="1"/>
    <brk id="85" max="16383" man="1"/>
    <brk id="85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55"/>
  <sheetViews>
    <sheetView view="pageBreakPreview" zoomScaleNormal="100" zoomScaleSheetLayoutView="100" workbookViewId="0">
      <selection activeCell="B60" sqref="B60"/>
    </sheetView>
  </sheetViews>
  <sheetFormatPr defaultColWidth="9" defaultRowHeight="14.25"/>
  <cols>
    <col min="1" max="1" width="4.375" style="25" customWidth="1"/>
    <col min="2" max="2" width="15.75" style="48" customWidth="1"/>
    <col min="3" max="3" width="10.375" style="49"/>
    <col min="4" max="4" width="21.125" style="48" customWidth="1"/>
    <col min="5" max="5" width="8.75" style="49" customWidth="1"/>
    <col min="6" max="6" width="9.375" style="49"/>
    <col min="7" max="7" width="30" style="48" customWidth="1"/>
    <col min="8" max="8" width="8.625" style="49" customWidth="1"/>
    <col min="9" max="9" width="10.125" style="50" customWidth="1"/>
    <col min="10" max="10" width="8" style="50" customWidth="1"/>
    <col min="11" max="11" width="8.625" style="25" customWidth="1"/>
    <col min="12" max="16384" width="9" style="25"/>
  </cols>
  <sheetData>
    <row r="1" ht="30" customHeight="1" spans="1:11">
      <c r="A1" s="26" t="s">
        <v>542</v>
      </c>
      <c r="B1" s="26"/>
      <c r="C1" s="51"/>
      <c r="D1" s="26"/>
      <c r="E1" s="51"/>
      <c r="F1" s="51"/>
      <c r="G1" s="26"/>
      <c r="H1" s="51"/>
      <c r="I1" s="72"/>
      <c r="J1" s="72"/>
      <c r="K1" s="26"/>
    </row>
    <row r="2" ht="27" customHeight="1" spans="1:11">
      <c r="A2" s="27" t="s">
        <v>543</v>
      </c>
      <c r="B2" s="52"/>
      <c r="C2" s="53"/>
      <c r="D2" s="52"/>
      <c r="E2" s="53"/>
      <c r="F2" s="53"/>
      <c r="G2" s="52"/>
      <c r="H2" s="53"/>
      <c r="I2" s="73"/>
      <c r="J2" s="73"/>
      <c r="K2" s="27"/>
    </row>
    <row r="3" ht="23" customHeight="1" spans="1:11">
      <c r="A3" s="54" t="s">
        <v>544</v>
      </c>
      <c r="B3" s="54"/>
      <c r="C3" s="55"/>
      <c r="D3" s="54"/>
      <c r="E3" s="55"/>
      <c r="F3" s="55"/>
      <c r="G3" s="54"/>
      <c r="H3" s="55"/>
      <c r="I3" s="74"/>
      <c r="J3" s="74"/>
      <c r="K3" s="54"/>
    </row>
    <row r="4" s="46" customFormat="1" ht="30" customHeight="1" spans="1:11">
      <c r="A4" s="56" t="s">
        <v>1</v>
      </c>
      <c r="B4" s="57" t="s">
        <v>2</v>
      </c>
      <c r="C4" s="58" t="s">
        <v>360</v>
      </c>
      <c r="D4" s="57" t="s">
        <v>362</v>
      </c>
      <c r="E4" s="58"/>
      <c r="F4" s="58"/>
      <c r="G4" s="57" t="s">
        <v>363</v>
      </c>
      <c r="H4" s="58"/>
      <c r="I4" s="75" t="s">
        <v>364</v>
      </c>
      <c r="J4" s="75"/>
      <c r="K4" s="76" t="s">
        <v>545</v>
      </c>
    </row>
    <row r="5" s="46" customFormat="1" ht="35" customHeight="1" spans="1:11">
      <c r="A5" s="56"/>
      <c r="B5" s="57"/>
      <c r="C5" s="58"/>
      <c r="D5" s="57" t="s">
        <v>366</v>
      </c>
      <c r="E5" s="58" t="s">
        <v>546</v>
      </c>
      <c r="F5" s="58" t="s">
        <v>368</v>
      </c>
      <c r="G5" s="57" t="s">
        <v>369</v>
      </c>
      <c r="H5" s="58" t="s">
        <v>370</v>
      </c>
      <c r="I5" s="75" t="s">
        <v>371</v>
      </c>
      <c r="J5" s="75" t="s">
        <v>19</v>
      </c>
      <c r="K5" s="76"/>
    </row>
    <row r="6" s="46" customFormat="1" ht="32" customHeight="1" spans="1:11">
      <c r="A6" s="56" t="s">
        <v>547</v>
      </c>
      <c r="B6" s="59"/>
      <c r="C6" s="58">
        <f>C7+C9+C11+C17+C19+C22+C28+C41+C47+C51</f>
        <v>12453360</v>
      </c>
      <c r="D6" s="58"/>
      <c r="E6" s="58">
        <f>E7+E9+E11+E17+E19+E22+E28+E41+E47+E51</f>
        <v>1455946</v>
      </c>
      <c r="F6" s="58">
        <f>F7+F9+F11+F17+F19+F22+F28+F41+F47+F51</f>
        <v>680423</v>
      </c>
      <c r="G6" s="58"/>
      <c r="H6" s="58">
        <f>H7+H9+H11+H17+H19+H22+H28+H41+H47+H51</f>
        <v>744704</v>
      </c>
      <c r="I6" s="77">
        <f t="shared" ref="I6:I16" si="0">H6/E6</f>
        <v>0.511491497624225</v>
      </c>
      <c r="J6" s="77">
        <f t="shared" ref="J6:J14" si="1">H6/F6</f>
        <v>1.09447211514014</v>
      </c>
      <c r="K6" s="76"/>
    </row>
    <row r="7" s="46" customFormat="1" ht="32" customHeight="1" spans="1:11">
      <c r="A7" s="56" t="s">
        <v>548</v>
      </c>
      <c r="B7" s="59"/>
      <c r="C7" s="58">
        <f>SUM(C8:C8)</f>
        <v>6821</v>
      </c>
      <c r="D7" s="60"/>
      <c r="E7" s="58">
        <f>SUM(E8:E8)</f>
        <v>2000</v>
      </c>
      <c r="F7" s="58">
        <f>SUM(F8:F8)</f>
        <v>900</v>
      </c>
      <c r="G7" s="60"/>
      <c r="H7" s="58">
        <f>SUM(H8:H8)</f>
        <v>1052</v>
      </c>
      <c r="I7" s="75">
        <f t="shared" si="0"/>
        <v>0.526</v>
      </c>
      <c r="J7" s="75">
        <f t="shared" si="1"/>
        <v>1.16888888888889</v>
      </c>
      <c r="K7" s="76"/>
    </row>
    <row r="8" s="46" customFormat="1" ht="55" customHeight="1" spans="1:11">
      <c r="A8" s="61">
        <v>1</v>
      </c>
      <c r="B8" s="62" t="s">
        <v>199</v>
      </c>
      <c r="C8" s="63">
        <f>'79个辖区市重点项目'!I50</f>
        <v>6821</v>
      </c>
      <c r="D8" s="62" t="s">
        <v>549</v>
      </c>
      <c r="E8" s="63">
        <f>'79个辖区市重点项目'!M50</f>
        <v>2000</v>
      </c>
      <c r="F8" s="63">
        <f>'79个辖区市重点项目'!R50</f>
        <v>900</v>
      </c>
      <c r="G8" s="62" t="str">
        <f>'79个辖区市重点项目'!Y50</f>
        <v>开展南侧护岸施工、港汊内清淤。</v>
      </c>
      <c r="H8" s="63">
        <f>'79个辖区市重点项目'!S50</f>
        <v>1052</v>
      </c>
      <c r="I8" s="78">
        <f t="shared" si="0"/>
        <v>0.526</v>
      </c>
      <c r="J8" s="78">
        <f t="shared" si="1"/>
        <v>1.16888888888889</v>
      </c>
      <c r="K8" s="79" t="s">
        <v>385</v>
      </c>
    </row>
    <row r="9" s="47" customFormat="1" ht="32" customHeight="1" spans="1:11">
      <c r="A9" s="64" t="s">
        <v>550</v>
      </c>
      <c r="B9" s="65"/>
      <c r="C9" s="66">
        <f>C10</f>
        <v>61332</v>
      </c>
      <c r="D9" s="67"/>
      <c r="E9" s="66">
        <f>E10</f>
        <v>1500</v>
      </c>
      <c r="F9" s="66">
        <f>F10</f>
        <v>1500</v>
      </c>
      <c r="G9" s="67"/>
      <c r="H9" s="66">
        <f>H10</f>
        <v>2060</v>
      </c>
      <c r="I9" s="80">
        <f t="shared" si="0"/>
        <v>1.37333333333333</v>
      </c>
      <c r="J9" s="80">
        <f t="shared" si="1"/>
        <v>1.37333333333333</v>
      </c>
      <c r="K9" s="81"/>
    </row>
    <row r="10" s="46" customFormat="1" ht="84" customHeight="1" spans="1:11">
      <c r="A10" s="61">
        <v>2</v>
      </c>
      <c r="B10" s="62" t="s">
        <v>226</v>
      </c>
      <c r="C10" s="63">
        <f>'79个辖区市重点项目'!I56</f>
        <v>61332</v>
      </c>
      <c r="D10" s="62" t="s">
        <v>551</v>
      </c>
      <c r="E10" s="63">
        <f>'79个辖区市重点项目'!M56</f>
        <v>1500</v>
      </c>
      <c r="F10" s="63">
        <f>'79个辖区市重点项目'!R56</f>
        <v>1500</v>
      </c>
      <c r="G10" s="62" t="str">
        <f>'79个辖区市重点项目'!Y56</f>
        <v>4月28日取得竣工备案证明。</v>
      </c>
      <c r="H10" s="63">
        <f>'79个辖区市重点项目'!S56</f>
        <v>2060</v>
      </c>
      <c r="I10" s="78">
        <f t="shared" si="0"/>
        <v>1.37333333333333</v>
      </c>
      <c r="J10" s="78">
        <f t="shared" si="1"/>
        <v>1.37333333333333</v>
      </c>
      <c r="K10" s="79" t="s">
        <v>552</v>
      </c>
    </row>
    <row r="11" s="46" customFormat="1" ht="32" customHeight="1" spans="1:11">
      <c r="A11" s="56" t="s">
        <v>553</v>
      </c>
      <c r="B11" s="59"/>
      <c r="C11" s="58">
        <f>SUM(C12:C14)</f>
        <v>199321</v>
      </c>
      <c r="D11" s="60"/>
      <c r="E11" s="58">
        <f>SUM(E12:E14)</f>
        <v>35000</v>
      </c>
      <c r="F11" s="58">
        <f>SUM(F12:F14)</f>
        <v>14000</v>
      </c>
      <c r="G11" s="60"/>
      <c r="H11" s="58">
        <f>SUM(H12:H14)</f>
        <v>18134</v>
      </c>
      <c r="I11" s="75">
        <f t="shared" si="0"/>
        <v>0.518114285714286</v>
      </c>
      <c r="J11" s="75">
        <f t="shared" si="1"/>
        <v>1.29528571428571</v>
      </c>
      <c r="K11" s="79"/>
    </row>
    <row r="12" s="46" customFormat="1" ht="72" customHeight="1" spans="1:11">
      <c r="A12" s="61">
        <v>3</v>
      </c>
      <c r="B12" s="62" t="s">
        <v>554</v>
      </c>
      <c r="C12" s="63">
        <f>'79个辖区市重点项目'!I59</f>
        <v>80065</v>
      </c>
      <c r="D12" s="62" t="s">
        <v>555</v>
      </c>
      <c r="E12" s="63">
        <f>'79个辖区市重点项目'!M59</f>
        <v>13000</v>
      </c>
      <c r="F12" s="63">
        <f>'79个辖区市重点项目'!R59</f>
        <v>4600</v>
      </c>
      <c r="G12" s="68" t="str">
        <f>'79个辖区市重点项目'!Y59</f>
        <v>主体结构封顶，砌筑完成，正在进行机电安装及装饰装修施工。</v>
      </c>
      <c r="H12" s="63">
        <f>'79个辖区市重点项目'!S59</f>
        <v>8474</v>
      </c>
      <c r="I12" s="78">
        <f t="shared" si="0"/>
        <v>0.651846153846154</v>
      </c>
      <c r="J12" s="78">
        <f t="shared" si="1"/>
        <v>1.84217391304348</v>
      </c>
      <c r="K12" s="79" t="s">
        <v>381</v>
      </c>
    </row>
    <row r="13" s="46" customFormat="1" ht="79" customHeight="1" spans="1:11">
      <c r="A13" s="61">
        <v>4</v>
      </c>
      <c r="B13" s="62" t="s">
        <v>236</v>
      </c>
      <c r="C13" s="63">
        <f>'79个辖区市重点项目'!I58</f>
        <v>59976</v>
      </c>
      <c r="D13" s="62" t="s">
        <v>556</v>
      </c>
      <c r="E13" s="63">
        <f>'79个辖区市重点项目'!M58</f>
        <v>12000</v>
      </c>
      <c r="F13" s="63">
        <f>'79个辖区市重点项目'!R58</f>
        <v>5400</v>
      </c>
      <c r="G13" s="62" t="str">
        <f>'79个辖区市重点项目'!Y58</f>
        <v>南院区：二次结构施工完成50%，地下室管综完成50%。</v>
      </c>
      <c r="H13" s="63">
        <f>'79个辖区市重点项目'!S58</f>
        <v>5400</v>
      </c>
      <c r="I13" s="78">
        <f t="shared" si="0"/>
        <v>0.45</v>
      </c>
      <c r="J13" s="78">
        <f t="shared" si="1"/>
        <v>1</v>
      </c>
      <c r="K13" s="79" t="s">
        <v>381</v>
      </c>
    </row>
    <row r="14" s="46" customFormat="1" ht="87" customHeight="1" spans="1:11">
      <c r="A14" s="61">
        <v>5</v>
      </c>
      <c r="B14" s="62" t="s">
        <v>230</v>
      </c>
      <c r="C14" s="63">
        <f>'79个辖区市重点项目'!I57</f>
        <v>59280</v>
      </c>
      <c r="D14" s="62" t="s">
        <v>557</v>
      </c>
      <c r="E14" s="63">
        <f>'79个辖区市重点项目'!M57</f>
        <v>10000</v>
      </c>
      <c r="F14" s="63">
        <f>'79个辖区市重点项目'!R57</f>
        <v>4000</v>
      </c>
      <c r="G14" s="62" t="str">
        <f>'79个辖区市重点项目'!Y57</f>
        <v>外墙装修工程施工完成40%，室内装修及机电工程完成15%。</v>
      </c>
      <c r="H14" s="63">
        <f>'79个辖区市重点项目'!S57</f>
        <v>4260</v>
      </c>
      <c r="I14" s="78">
        <f t="shared" si="0"/>
        <v>0.426</v>
      </c>
      <c r="J14" s="78">
        <f t="shared" si="1"/>
        <v>1.065</v>
      </c>
      <c r="K14" s="79" t="s">
        <v>381</v>
      </c>
    </row>
    <row r="15" s="46" customFormat="1" ht="33" customHeight="1" spans="1:11">
      <c r="A15" s="56" t="s">
        <v>558</v>
      </c>
      <c r="B15" s="59"/>
      <c r="C15" s="63">
        <f>C16</f>
        <v>671500</v>
      </c>
      <c r="D15" s="62"/>
      <c r="E15" s="63">
        <f>E16</f>
        <v>120000</v>
      </c>
      <c r="F15" s="63">
        <f>F16</f>
        <v>0</v>
      </c>
      <c r="G15" s="62"/>
      <c r="H15" s="63">
        <f>H16</f>
        <v>0</v>
      </c>
      <c r="I15" s="78">
        <f t="shared" si="0"/>
        <v>0</v>
      </c>
      <c r="J15" s="78" t="s">
        <v>428</v>
      </c>
      <c r="K15" s="79"/>
    </row>
    <row r="16" s="46" customFormat="1" ht="69" customHeight="1" spans="1:11">
      <c r="A16" s="61">
        <v>6</v>
      </c>
      <c r="B16" s="62" t="s">
        <v>244</v>
      </c>
      <c r="C16" s="63">
        <f>'79个辖区市重点项目'!I60</f>
        <v>671500</v>
      </c>
      <c r="D16" s="62" t="s">
        <v>559</v>
      </c>
      <c r="E16" s="63">
        <f>'79个辖区市重点项目'!M60</f>
        <v>120000</v>
      </c>
      <c r="F16" s="63">
        <f>'79个辖区市重点项目'!R60</f>
        <v>0</v>
      </c>
      <c r="G16" s="62" t="str">
        <f>'79个辖区市重点项目'!Y60</f>
        <v>推进项目开工。</v>
      </c>
      <c r="H16" s="63">
        <f>'79个辖区市重点项目'!S60</f>
        <v>0</v>
      </c>
      <c r="I16" s="78">
        <f t="shared" si="0"/>
        <v>0</v>
      </c>
      <c r="J16" s="78" t="s">
        <v>428</v>
      </c>
      <c r="K16" s="79" t="s">
        <v>396</v>
      </c>
    </row>
    <row r="17" s="46" customFormat="1" ht="32" customHeight="1" spans="1:11">
      <c r="A17" s="56" t="s">
        <v>560</v>
      </c>
      <c r="B17" s="59"/>
      <c r="C17" s="58">
        <f>C18</f>
        <v>3727128</v>
      </c>
      <c r="D17" s="60"/>
      <c r="E17" s="58">
        <f t="shared" ref="C17:F17" si="2">E18</f>
        <v>800000</v>
      </c>
      <c r="F17" s="58">
        <f t="shared" si="2"/>
        <v>405500</v>
      </c>
      <c r="G17" s="60"/>
      <c r="H17" s="58">
        <f>H18</f>
        <v>407940</v>
      </c>
      <c r="I17" s="75">
        <f t="shared" ref="I17:I54" si="3">H17/E17</f>
        <v>0.509925</v>
      </c>
      <c r="J17" s="75">
        <f t="shared" ref="J17:J54" si="4">H17/F17</f>
        <v>1.00601726263872</v>
      </c>
      <c r="K17" s="76"/>
    </row>
    <row r="18" s="46" customFormat="1" ht="104" customHeight="1" spans="1:11">
      <c r="A18" s="61">
        <v>7</v>
      </c>
      <c r="B18" s="62" t="s">
        <v>561</v>
      </c>
      <c r="C18" s="63">
        <f>'79个辖区市重点项目'!I64</f>
        <v>3727128</v>
      </c>
      <c r="D18" s="62" t="s">
        <v>562</v>
      </c>
      <c r="E18" s="63">
        <f>'79个辖区市重点项目'!M64</f>
        <v>800000</v>
      </c>
      <c r="F18" s="63">
        <f>'79个辖区市重点项目'!R64</f>
        <v>405500</v>
      </c>
      <c r="G18" s="62" t="str">
        <f>'79个辖区市重点项目'!Y64</f>
        <v>1.桥梁工程：清淤疏浚累计完成80%。观音山沙滩桥岸侧拱座桩基累计完成100%。
2.隧道工程：盾构始发井主体结构累计完成100%。</v>
      </c>
      <c r="H18" s="63">
        <f>'79个辖区市重点项目'!S64</f>
        <v>407940</v>
      </c>
      <c r="I18" s="78">
        <f t="shared" si="3"/>
        <v>0.509925</v>
      </c>
      <c r="J18" s="78">
        <f t="shared" si="4"/>
        <v>1.00601726263872</v>
      </c>
      <c r="K18" s="79" t="s">
        <v>396</v>
      </c>
    </row>
    <row r="19" s="46" customFormat="1" ht="33" customHeight="1" spans="1:11">
      <c r="A19" s="56" t="s">
        <v>563</v>
      </c>
      <c r="B19" s="59"/>
      <c r="C19" s="58">
        <f>(C20+C21)</f>
        <v>78176</v>
      </c>
      <c r="D19" s="60"/>
      <c r="E19" s="58">
        <f t="shared" ref="C19:F19" si="5">(E20+E21)</f>
        <v>9000</v>
      </c>
      <c r="F19" s="58">
        <f t="shared" si="5"/>
        <v>4320</v>
      </c>
      <c r="G19" s="60"/>
      <c r="H19" s="58">
        <f>(H20+H21)</f>
        <v>5673</v>
      </c>
      <c r="I19" s="75">
        <f t="shared" si="3"/>
        <v>0.630333333333333</v>
      </c>
      <c r="J19" s="75">
        <f t="shared" si="4"/>
        <v>1.31319444444444</v>
      </c>
      <c r="K19" s="76"/>
    </row>
    <row r="20" s="46" customFormat="1" ht="70" customHeight="1" spans="1:11">
      <c r="A20" s="61">
        <v>8</v>
      </c>
      <c r="B20" s="68" t="s">
        <v>312</v>
      </c>
      <c r="C20" s="63">
        <f>'79个辖区市重点项目'!I77</f>
        <v>45809</v>
      </c>
      <c r="D20" s="68" t="s">
        <v>564</v>
      </c>
      <c r="E20" s="63">
        <f>'79个辖区市重点项目'!M77</f>
        <v>5000</v>
      </c>
      <c r="F20" s="63">
        <f>'79个辖区市重点项目'!R77</f>
        <v>2400</v>
      </c>
      <c r="G20" s="62" t="str">
        <f>'79个辖区市重点项目'!Y77</f>
        <v>完成海沧航道6月常年性维护疏浚考核任务。</v>
      </c>
      <c r="H20" s="63">
        <f>'79个辖区市重点项目'!S77</f>
        <v>2820</v>
      </c>
      <c r="I20" s="78">
        <f t="shared" si="3"/>
        <v>0.564</v>
      </c>
      <c r="J20" s="78">
        <f t="shared" si="4"/>
        <v>1.175</v>
      </c>
      <c r="K20" s="79" t="s">
        <v>402</v>
      </c>
    </row>
    <row r="21" s="46" customFormat="1" ht="96" customHeight="1" spans="1:11">
      <c r="A21" s="61">
        <v>9</v>
      </c>
      <c r="B21" s="69" t="s">
        <v>317</v>
      </c>
      <c r="C21" s="63">
        <f>'79个辖区市重点项目'!I78</f>
        <v>32367</v>
      </c>
      <c r="D21" s="68" t="s">
        <v>564</v>
      </c>
      <c r="E21" s="63">
        <f>'79个辖区市重点项目'!M78</f>
        <v>4000</v>
      </c>
      <c r="F21" s="63">
        <f>'79个辖区市重点项目'!R78</f>
        <v>1920</v>
      </c>
      <c r="G21" s="62" t="str">
        <f>'79个辖区市重点项目'!Y78</f>
        <v>完成海沧13-21#泊位6月港池水域疏浚施工及考核任务，嵩屿(1#-6#)、海沧港区(1#-10#)泊位第二季度维护疏浚考核任务。</v>
      </c>
      <c r="H21" s="63">
        <f>'79个辖区市重点项目'!S78</f>
        <v>2853</v>
      </c>
      <c r="I21" s="78">
        <f t="shared" si="3"/>
        <v>0.71325</v>
      </c>
      <c r="J21" s="78">
        <f t="shared" si="4"/>
        <v>1.4859375</v>
      </c>
      <c r="K21" s="79" t="s">
        <v>402</v>
      </c>
    </row>
    <row r="22" s="46" customFormat="1" ht="31" customHeight="1" spans="1:11">
      <c r="A22" s="56" t="s">
        <v>565</v>
      </c>
      <c r="B22" s="59"/>
      <c r="C22" s="58">
        <f>C23+C24+C25+C27+C26</f>
        <v>46915</v>
      </c>
      <c r="D22" s="58"/>
      <c r="E22" s="58">
        <f>E23+E24+E25+E27+E26</f>
        <v>42915</v>
      </c>
      <c r="F22" s="58">
        <f>F23+F24+F25+F27+F26</f>
        <v>16198</v>
      </c>
      <c r="G22" s="58"/>
      <c r="H22" s="58">
        <f>H23+H24+H25+H27+H26</f>
        <v>19500</v>
      </c>
      <c r="I22" s="75">
        <f t="shared" si="3"/>
        <v>0.454386578119539</v>
      </c>
      <c r="J22" s="75">
        <f t="shared" si="4"/>
        <v>1.20385232744783</v>
      </c>
      <c r="K22" s="76"/>
    </row>
    <row r="23" s="46" customFormat="1" ht="57" customHeight="1" spans="1:11">
      <c r="A23" s="61">
        <v>10</v>
      </c>
      <c r="B23" s="69" t="s">
        <v>336</v>
      </c>
      <c r="C23" s="63">
        <f>'79个辖区市重点项目'!I82</f>
        <v>18000</v>
      </c>
      <c r="D23" s="68" t="s">
        <v>566</v>
      </c>
      <c r="E23" s="63">
        <f>'79个辖区市重点项目'!M82</f>
        <v>18000</v>
      </c>
      <c r="F23" s="63">
        <f>'79个辖区市重点项目'!R82</f>
        <v>7092</v>
      </c>
      <c r="G23" s="62" t="str">
        <f>'79个辖区市重点项目'!Y82</f>
        <v>新增5G基站150个及完成相关配套。</v>
      </c>
      <c r="H23" s="63">
        <f>'79个辖区市重点项目'!S82</f>
        <v>8247</v>
      </c>
      <c r="I23" s="78">
        <f t="shared" si="3"/>
        <v>0.458166666666667</v>
      </c>
      <c r="J23" s="78">
        <f t="shared" si="4"/>
        <v>1.16285956006768</v>
      </c>
      <c r="K23" s="79" t="s">
        <v>392</v>
      </c>
    </row>
    <row r="24" s="46" customFormat="1" ht="120" customHeight="1" spans="1:11">
      <c r="A24" s="61">
        <v>11</v>
      </c>
      <c r="B24" s="69" t="s">
        <v>332</v>
      </c>
      <c r="C24" s="63">
        <f>'79个辖区市重点项目'!I81</f>
        <v>13715</v>
      </c>
      <c r="D24" s="68" t="s">
        <v>567</v>
      </c>
      <c r="E24" s="63">
        <f>'79个辖区市重点项目'!M81</f>
        <v>13715</v>
      </c>
      <c r="F24" s="63">
        <f>'79个辖区市重点项目'!R81</f>
        <v>6326</v>
      </c>
      <c r="G24" s="62" t="str">
        <f>'79个辖区市重点项目'!Y81</f>
        <v>完成166个5G站点建设工作,覆盖面积55万平方米新建楼宇室分建设工作。</v>
      </c>
      <c r="H24" s="63">
        <f>'79个辖区市重点项目'!S81</f>
        <v>6367</v>
      </c>
      <c r="I24" s="78">
        <f t="shared" si="3"/>
        <v>0.464236237695953</v>
      </c>
      <c r="J24" s="78">
        <f t="shared" si="4"/>
        <v>1.00648118874486</v>
      </c>
      <c r="K24" s="79" t="s">
        <v>392</v>
      </c>
    </row>
    <row r="25" s="46" customFormat="1" ht="50" customHeight="1" spans="1:11">
      <c r="A25" s="61">
        <v>12</v>
      </c>
      <c r="B25" s="69" t="s">
        <v>328</v>
      </c>
      <c r="C25" s="63">
        <f>'79个辖区市重点项目'!I80</f>
        <v>6200</v>
      </c>
      <c r="D25" s="68" t="s">
        <v>568</v>
      </c>
      <c r="E25" s="63">
        <f>'79个辖区市重点项目'!M80</f>
        <v>6200</v>
      </c>
      <c r="F25" s="63">
        <f>'79个辖区市重点项目'!R80</f>
        <v>1200</v>
      </c>
      <c r="G25" s="62" t="str">
        <f>'79个辖区市重点项目'!Y80</f>
        <v>完成100%核心配套及135个站点建设。</v>
      </c>
      <c r="H25" s="63">
        <f>'79个辖区市重点项目'!S80</f>
        <v>1756</v>
      </c>
      <c r="I25" s="78">
        <f t="shared" si="3"/>
        <v>0.283225806451613</v>
      </c>
      <c r="J25" s="78">
        <f t="shared" si="4"/>
        <v>1.46333333333333</v>
      </c>
      <c r="K25" s="79" t="s">
        <v>392</v>
      </c>
    </row>
    <row r="26" s="46" customFormat="1" ht="52" customHeight="1" spans="1:11">
      <c r="A26" s="61">
        <v>13</v>
      </c>
      <c r="B26" s="69" t="s">
        <v>322</v>
      </c>
      <c r="C26" s="63">
        <f>'79个辖区市重点项目'!I79</f>
        <v>2000</v>
      </c>
      <c r="D26" s="68" t="s">
        <v>569</v>
      </c>
      <c r="E26" s="63">
        <f>'79个辖区市重点项目'!M79</f>
        <v>2000</v>
      </c>
      <c r="F26" s="63">
        <f>'79个辖区市重点项目'!R79</f>
        <v>600</v>
      </c>
      <c r="G26" s="62" t="str">
        <f>'79个辖区市重点项目'!Y79</f>
        <v>完成BNC设备部署和开通，累计新建宽带端口1.2万个，新增10GPON口0.07万个。</v>
      </c>
      <c r="H26" s="63">
        <f>'79个辖区市重点项目'!S79</f>
        <v>1325</v>
      </c>
      <c r="I26" s="78">
        <f t="shared" si="3"/>
        <v>0.6625</v>
      </c>
      <c r="J26" s="78">
        <f t="shared" si="4"/>
        <v>2.20833333333333</v>
      </c>
      <c r="K26" s="79" t="s">
        <v>392</v>
      </c>
    </row>
    <row r="27" s="46" customFormat="1" ht="57" customHeight="1" spans="1:11">
      <c r="A27" s="61">
        <v>14</v>
      </c>
      <c r="B27" s="69" t="s">
        <v>341</v>
      </c>
      <c r="C27" s="63">
        <f>'79个辖区市重点项目'!I83</f>
        <v>7000</v>
      </c>
      <c r="D27" s="68" t="s">
        <v>570</v>
      </c>
      <c r="E27" s="63">
        <f>'79个辖区市重点项目'!M83</f>
        <v>3000</v>
      </c>
      <c r="F27" s="63">
        <f>'79个辖区市重点项目'!R83</f>
        <v>980</v>
      </c>
      <c r="G27" s="62" t="str">
        <f>'79个辖区市重点项目'!Y83</f>
        <v>累计完成算力引入100P，云底座已安装。</v>
      </c>
      <c r="H27" s="63">
        <f>'79个辖区市重点项目'!S83</f>
        <v>1805</v>
      </c>
      <c r="I27" s="78">
        <f t="shared" si="3"/>
        <v>0.601666666666667</v>
      </c>
      <c r="J27" s="78">
        <f t="shared" si="4"/>
        <v>1.84183673469388</v>
      </c>
      <c r="K27" s="79" t="s">
        <v>392</v>
      </c>
    </row>
    <row r="28" s="46" customFormat="1" ht="32" customHeight="1" spans="1:11">
      <c r="A28" s="56" t="s">
        <v>571</v>
      </c>
      <c r="B28" s="59"/>
      <c r="C28" s="58">
        <f>SUM(C29:C40)</f>
        <v>1638527</v>
      </c>
      <c r="D28" s="60"/>
      <c r="E28" s="58">
        <f>SUM(E29:E40)</f>
        <v>315206</v>
      </c>
      <c r="F28" s="58">
        <f>SUM(F29:F40)</f>
        <v>134144</v>
      </c>
      <c r="G28" s="60"/>
      <c r="H28" s="58">
        <f>SUM(H29:H40)</f>
        <v>140554</v>
      </c>
      <c r="I28" s="75">
        <f t="shared" si="3"/>
        <v>0.445911562597159</v>
      </c>
      <c r="J28" s="75">
        <f t="shared" si="4"/>
        <v>1.04778447041985</v>
      </c>
      <c r="K28" s="76"/>
    </row>
    <row r="29" s="46" customFormat="1" ht="58" customHeight="1" spans="1:11">
      <c r="A29" s="61">
        <v>15</v>
      </c>
      <c r="B29" s="62" t="s">
        <v>572</v>
      </c>
      <c r="C29" s="63">
        <f>'79个辖区市重点项目'!I71</f>
        <v>551000</v>
      </c>
      <c r="D29" s="62" t="s">
        <v>573</v>
      </c>
      <c r="E29" s="63">
        <f>'79个辖区市重点项目'!M71</f>
        <v>15000</v>
      </c>
      <c r="F29" s="63">
        <f>'79个辖区市重点项目'!R71</f>
        <v>1500</v>
      </c>
      <c r="G29" s="62" t="str">
        <f>'79个辖区市重点项目'!Y71</f>
        <v>预制方桩完成75%，旋挖灌注完成2%。</v>
      </c>
      <c r="H29" s="63">
        <f>'79个辖区市重点项目'!S71</f>
        <v>1844</v>
      </c>
      <c r="I29" s="78">
        <f t="shared" si="3"/>
        <v>0.122933333333333</v>
      </c>
      <c r="J29" s="78">
        <f t="shared" si="4"/>
        <v>1.22933333333333</v>
      </c>
      <c r="K29" s="79" t="s">
        <v>396</v>
      </c>
    </row>
    <row r="30" s="46" customFormat="1" ht="59" customHeight="1" spans="1:11">
      <c r="A30" s="61">
        <v>16</v>
      </c>
      <c r="B30" s="62" t="s">
        <v>574</v>
      </c>
      <c r="C30" s="63">
        <f>'79个辖区市重点项目'!I68</f>
        <v>83800</v>
      </c>
      <c r="D30" s="62" t="s">
        <v>575</v>
      </c>
      <c r="E30" s="63">
        <f>'79个辖区市重点项目'!M68</f>
        <v>15000</v>
      </c>
      <c r="F30" s="63">
        <f>'79个辖区市重点项目'!R68</f>
        <v>9600</v>
      </c>
      <c r="G30" s="62" t="str">
        <f>'79个辖区市重点项目'!Y68</f>
        <v>5月30日取得竣工备案证明。</v>
      </c>
      <c r="H30" s="63">
        <f>'79个辖区市重点项目'!S68</f>
        <v>11850</v>
      </c>
      <c r="I30" s="78">
        <f t="shared" si="3"/>
        <v>0.79</v>
      </c>
      <c r="J30" s="78">
        <f t="shared" si="4"/>
        <v>1.234375</v>
      </c>
      <c r="K30" s="79" t="s">
        <v>521</v>
      </c>
    </row>
    <row r="31" s="46" customFormat="1" ht="116" customHeight="1" spans="1:11">
      <c r="A31" s="61">
        <v>17</v>
      </c>
      <c r="B31" s="62" t="s">
        <v>310</v>
      </c>
      <c r="C31" s="63">
        <f>'79个辖区市重点项目'!I76</f>
        <v>30017</v>
      </c>
      <c r="D31" s="62" t="s">
        <v>576</v>
      </c>
      <c r="E31" s="63">
        <f>'79个辖区市重点项目'!M76</f>
        <v>2100</v>
      </c>
      <c r="F31" s="63">
        <f>'79个辖区市重点项目'!R76</f>
        <v>0</v>
      </c>
      <c r="G31" s="62" t="str">
        <f>'79个辖区市重点项目'!Y76</f>
        <v>市发改委出具概算审核意见函，指挥部复函，待批复项目概算；发布乐安学校基坑支护工程（施工）招标计划。</v>
      </c>
      <c r="H31" s="63">
        <f>'79个辖区市重点项目'!S76</f>
        <v>0</v>
      </c>
      <c r="I31" s="78">
        <f t="shared" si="3"/>
        <v>0</v>
      </c>
      <c r="J31" s="78" t="s">
        <v>428</v>
      </c>
      <c r="K31" s="79" t="s">
        <v>521</v>
      </c>
    </row>
    <row r="32" s="46" customFormat="1" ht="87" customHeight="1" spans="1:11">
      <c r="A32" s="61">
        <v>18</v>
      </c>
      <c r="B32" s="62" t="s">
        <v>577</v>
      </c>
      <c r="C32" s="63">
        <f>'79个辖区市重点项目'!I66</f>
        <v>82500</v>
      </c>
      <c r="D32" s="62" t="s">
        <v>578</v>
      </c>
      <c r="E32" s="63">
        <f>'79个辖区市重点项目'!M66</f>
        <v>25000</v>
      </c>
      <c r="F32" s="63">
        <f>'79个辖区市重点项目'!R66</f>
        <v>9100</v>
      </c>
      <c r="G32" s="62" t="str">
        <f>'79个辖区市重点项目'!Y66</f>
        <v>主体结构施工至25层。</v>
      </c>
      <c r="H32" s="63">
        <f>'79个辖区市重点项目'!T66</f>
        <v>9100</v>
      </c>
      <c r="I32" s="78">
        <f t="shared" si="3"/>
        <v>0.364</v>
      </c>
      <c r="J32" s="78">
        <f t="shared" si="4"/>
        <v>1</v>
      </c>
      <c r="K32" s="79" t="s">
        <v>579</v>
      </c>
    </row>
    <row r="33" s="46" customFormat="1" ht="83" customHeight="1" spans="1:11">
      <c r="A33" s="61">
        <v>19</v>
      </c>
      <c r="B33" s="62" t="s">
        <v>286</v>
      </c>
      <c r="C33" s="63">
        <f>'79个辖区市重点项目'!I69</f>
        <v>150253</v>
      </c>
      <c r="D33" s="62" t="s">
        <v>580</v>
      </c>
      <c r="E33" s="63">
        <f>'79个辖区市重点项目'!M69</f>
        <v>23800</v>
      </c>
      <c r="F33" s="63">
        <f>'79个辖区市重点项目'!R69</f>
        <v>10100</v>
      </c>
      <c r="G33" s="62" t="str">
        <f>'79个辖区市重点项目'!Y69</f>
        <v>塔楼T1完成10层梁板砼浇筑。T2完成9层梁板砼浇筑，开始搭设10层内支撑架。T3开始制作安装10层梁板模板。 精装修样板间开始施工。</v>
      </c>
      <c r="H33" s="63">
        <f>'79个辖区市重点项目'!S69</f>
        <v>11515</v>
      </c>
      <c r="I33" s="78">
        <f t="shared" si="3"/>
        <v>0.483823529411765</v>
      </c>
      <c r="J33" s="78">
        <f t="shared" si="4"/>
        <v>1.14009900990099</v>
      </c>
      <c r="K33" s="79" t="s">
        <v>579</v>
      </c>
    </row>
    <row r="34" s="46" customFormat="1" ht="90" customHeight="1" spans="1:11">
      <c r="A34" s="61">
        <v>20</v>
      </c>
      <c r="B34" s="62" t="s">
        <v>300</v>
      </c>
      <c r="C34" s="63">
        <f>'79个辖区市重点项目'!I73</f>
        <v>76400</v>
      </c>
      <c r="D34" s="62" t="s">
        <v>581</v>
      </c>
      <c r="E34" s="63">
        <f>'79个辖区市重点项目'!M73</f>
        <v>20000</v>
      </c>
      <c r="F34" s="63">
        <f>'79个辖区市重点项目'!R73</f>
        <v>10300</v>
      </c>
      <c r="G34" s="62" t="str">
        <f>'79个辖区市重点项目'!Y73</f>
        <v>1.三层地下室已全部完成封闭；
2.一号楼一层完成；
3.二号楼一、二层完成；
4.三号楼B区裙楼一、二层完成；A区裙楼一层完成百分七十五。</v>
      </c>
      <c r="H34" s="63">
        <f>'79个辖区市重点项目'!S73</f>
        <v>10300</v>
      </c>
      <c r="I34" s="78">
        <f t="shared" si="3"/>
        <v>0.515</v>
      </c>
      <c r="J34" s="78">
        <f t="shared" si="4"/>
        <v>1</v>
      </c>
      <c r="K34" s="79" t="s">
        <v>579</v>
      </c>
    </row>
    <row r="35" s="46" customFormat="1" ht="159" customHeight="1" spans="1:11">
      <c r="A35" s="61">
        <v>21</v>
      </c>
      <c r="B35" s="62" t="s">
        <v>582</v>
      </c>
      <c r="C35" s="63">
        <f>'79个辖区市重点项目'!I65</f>
        <v>90800</v>
      </c>
      <c r="D35" s="62" t="s">
        <v>583</v>
      </c>
      <c r="E35" s="63">
        <f>'79个辖区市重点项目'!M65</f>
        <v>19226</v>
      </c>
      <c r="F35" s="63">
        <f>'79个辖区市重点项目'!R65</f>
        <v>10874</v>
      </c>
      <c r="G35" s="62" t="str">
        <f>'79个辖区市重点项目'!Y65</f>
        <v>机电安装整体完成40%，装修施工完成40%。</v>
      </c>
      <c r="H35" s="63">
        <f>'79个辖区市重点项目'!S65</f>
        <v>11190</v>
      </c>
      <c r="I35" s="78">
        <f t="shared" si="3"/>
        <v>0.582024342036825</v>
      </c>
      <c r="J35" s="78">
        <f t="shared" si="4"/>
        <v>1.02906014346147</v>
      </c>
      <c r="K35" s="79" t="s">
        <v>579</v>
      </c>
    </row>
    <row r="36" s="46" customFormat="1" ht="147" customHeight="1" spans="1:11">
      <c r="A36" s="61">
        <v>22</v>
      </c>
      <c r="B36" s="62" t="s">
        <v>303</v>
      </c>
      <c r="C36" s="63">
        <f>'79个辖区市重点项目'!I74</f>
        <v>57000</v>
      </c>
      <c r="D36" s="62" t="s">
        <v>584</v>
      </c>
      <c r="E36" s="63">
        <f>'79个辖区市重点项目'!M74</f>
        <v>17630</v>
      </c>
      <c r="F36" s="63">
        <f>'79个辖区市重点项目'!R74</f>
        <v>12100</v>
      </c>
      <c r="G36" s="62" t="str">
        <f>'79个辖区市重点项目'!Y74</f>
        <v>完成工规批复、完成施工图审查合格、完成监理、施工单位招标。</v>
      </c>
      <c r="H36" s="63">
        <f>'79个辖区市重点项目'!S74</f>
        <v>12100</v>
      </c>
      <c r="I36" s="78">
        <f t="shared" si="3"/>
        <v>0.686330119115145</v>
      </c>
      <c r="J36" s="78">
        <f t="shared" si="4"/>
        <v>1</v>
      </c>
      <c r="K36" s="79" t="s">
        <v>579</v>
      </c>
    </row>
    <row r="37" s="46" customFormat="1" ht="92" customHeight="1" spans="1:11">
      <c r="A37" s="61">
        <v>23</v>
      </c>
      <c r="B37" s="62" t="s">
        <v>290</v>
      </c>
      <c r="C37" s="63">
        <f>'79个辖区市重点项目'!I70</f>
        <v>120300</v>
      </c>
      <c r="D37" s="62" t="s">
        <v>585</v>
      </c>
      <c r="E37" s="63">
        <f>'79个辖区市重点项目'!M70</f>
        <v>6000</v>
      </c>
      <c r="F37" s="63">
        <f>'79个辖区市重点项目'!R70</f>
        <v>560</v>
      </c>
      <c r="G37" s="68" t="str">
        <f>'79个辖区市重点项目'!Y70</f>
        <v>基坑支护及土石方工程施工。</v>
      </c>
      <c r="H37" s="63">
        <f>'79个辖区市重点项目'!S70</f>
        <v>560</v>
      </c>
      <c r="I37" s="78">
        <f t="shared" si="3"/>
        <v>0.0933333333333333</v>
      </c>
      <c r="J37" s="78">
        <f t="shared" si="4"/>
        <v>1</v>
      </c>
      <c r="K37" s="79" t="s">
        <v>579</v>
      </c>
    </row>
    <row r="38" s="46" customFormat="1" ht="102" customHeight="1" spans="1:11">
      <c r="A38" s="61">
        <v>24</v>
      </c>
      <c r="B38" s="62" t="s">
        <v>297</v>
      </c>
      <c r="C38" s="63">
        <f>'79个辖区市重点项目'!I72</f>
        <v>92900</v>
      </c>
      <c r="D38" s="62" t="s">
        <v>586</v>
      </c>
      <c r="E38" s="63">
        <f>'79个辖区市重点项目'!M72</f>
        <v>5000</v>
      </c>
      <c r="F38" s="63">
        <f>'79个辖区市重点项目'!R72</f>
        <v>2400</v>
      </c>
      <c r="G38" s="68" t="str">
        <f>'79个辖区市重点项目'!Y72</f>
        <v>地下室完成80%。</v>
      </c>
      <c r="H38" s="63">
        <f>'79个辖区市重点项目'!S72</f>
        <v>3657</v>
      </c>
      <c r="I38" s="78">
        <f t="shared" si="3"/>
        <v>0.7314</v>
      </c>
      <c r="J38" s="78">
        <f t="shared" si="4"/>
        <v>1.52375</v>
      </c>
      <c r="K38" s="79" t="s">
        <v>579</v>
      </c>
    </row>
    <row r="39" s="46" customFormat="1" ht="73" customHeight="1" spans="1:11">
      <c r="A39" s="61">
        <v>25</v>
      </c>
      <c r="B39" s="62" t="s">
        <v>278</v>
      </c>
      <c r="C39" s="63">
        <f>'79个辖区市重点项目'!I67</f>
        <v>71957</v>
      </c>
      <c r="D39" s="62" t="s">
        <v>587</v>
      </c>
      <c r="E39" s="63">
        <f>'79个辖区市重点项目'!M67</f>
        <v>2000</v>
      </c>
      <c r="F39" s="63">
        <f>'79个辖区市重点项目'!R67</f>
        <v>1160</v>
      </c>
      <c r="G39" s="68" t="str">
        <f>'79个辖区市重点项目'!Y67</f>
        <v>项目基本完工，进行项目预验收、消防、人防验收工作。</v>
      </c>
      <c r="H39" s="63">
        <f>'79个辖区市重点项目'!S67</f>
        <v>1784</v>
      </c>
      <c r="I39" s="78">
        <f t="shared" si="3"/>
        <v>0.892</v>
      </c>
      <c r="J39" s="78">
        <f t="shared" si="4"/>
        <v>1.53793103448276</v>
      </c>
      <c r="K39" s="79" t="s">
        <v>579</v>
      </c>
    </row>
    <row r="40" s="46" customFormat="1" ht="176" customHeight="1" spans="1:11">
      <c r="A40" s="61">
        <v>26</v>
      </c>
      <c r="B40" s="62" t="s">
        <v>306</v>
      </c>
      <c r="C40" s="63">
        <f>'79个辖区市重点项目'!I75</f>
        <v>231600</v>
      </c>
      <c r="D40" s="62" t="s">
        <v>588</v>
      </c>
      <c r="E40" s="63">
        <f>'79个辖区市重点项目'!M75</f>
        <v>164450</v>
      </c>
      <c r="F40" s="63">
        <f>'79个辖区市重点项目'!R75</f>
        <v>66450</v>
      </c>
      <c r="G40" s="68" t="str">
        <f>'79个辖区市重点项目'!Y75</f>
        <v>1.金谷路（田头西二路-环岛东路）市政道路：正在上报市发改委主任办公会；
2.泥金路（五通路-环岛东路）市政道路：正在申请选址及概算批复；
3.金谷路（环岛干道至五通西路段）：环岛干道拓宽段给水管道开挖、保护施工，管线迁改施工，同时公路局灌木、乔木迁移施工。</v>
      </c>
      <c r="H40" s="63">
        <f>'79个辖区市重点项目'!S75</f>
        <v>66654</v>
      </c>
      <c r="I40" s="78">
        <f t="shared" si="3"/>
        <v>0.405314685314685</v>
      </c>
      <c r="J40" s="78">
        <f t="shared" si="4"/>
        <v>1.00306997742664</v>
      </c>
      <c r="K40" s="79" t="s">
        <v>579</v>
      </c>
    </row>
    <row r="41" s="46" customFormat="1" ht="36" customHeight="1" spans="1:11">
      <c r="A41" s="56" t="s">
        <v>589</v>
      </c>
      <c r="B41" s="59"/>
      <c r="C41" s="58">
        <f>SUM(C42:C46)</f>
        <v>1478402</v>
      </c>
      <c r="D41" s="60"/>
      <c r="E41" s="58">
        <f t="shared" ref="C41:F41" si="6">SUM(E42:E44)</f>
        <v>74000</v>
      </c>
      <c r="F41" s="58">
        <f t="shared" si="6"/>
        <v>25715</v>
      </c>
      <c r="G41" s="60"/>
      <c r="H41" s="58">
        <f>SUM(H42:H44)</f>
        <v>24659</v>
      </c>
      <c r="I41" s="75">
        <f t="shared" si="3"/>
        <v>0.33322972972973</v>
      </c>
      <c r="J41" s="75">
        <f t="shared" si="4"/>
        <v>0.958934474042388</v>
      </c>
      <c r="K41" s="76"/>
    </row>
    <row r="42" s="46" customFormat="1" ht="91" customHeight="1" spans="1:11">
      <c r="A42" s="61">
        <v>27</v>
      </c>
      <c r="B42" s="62" t="s">
        <v>590</v>
      </c>
      <c r="C42" s="63">
        <f>'79个辖区市重点项目'!I51</f>
        <v>1300000</v>
      </c>
      <c r="D42" s="62" t="s">
        <v>591</v>
      </c>
      <c r="E42" s="63">
        <f>'79个辖区市重点项目'!M51</f>
        <v>50000</v>
      </c>
      <c r="F42" s="63">
        <f>'79个辖区市重点项目'!R51</f>
        <v>12715</v>
      </c>
      <c r="G42" s="62" t="str">
        <f>'79个辖区市重点项目'!Y51</f>
        <v>5号地块商业主体北区6F，南区5F。</v>
      </c>
      <c r="H42" s="63">
        <f>'79个辖区市重点项目'!S51</f>
        <v>8300</v>
      </c>
      <c r="I42" s="78">
        <f t="shared" si="3"/>
        <v>0.166</v>
      </c>
      <c r="J42" s="78">
        <f t="shared" si="4"/>
        <v>0.652772316162013</v>
      </c>
      <c r="K42" s="79" t="s">
        <v>402</v>
      </c>
    </row>
    <row r="43" s="46" customFormat="1" ht="121" customHeight="1" spans="1:11">
      <c r="A43" s="61">
        <v>28</v>
      </c>
      <c r="B43" s="62" t="s">
        <v>214</v>
      </c>
      <c r="C43" s="63">
        <f>'79个辖区市重点项目'!I53</f>
        <v>110100</v>
      </c>
      <c r="D43" s="68" t="s">
        <v>592</v>
      </c>
      <c r="E43" s="63">
        <f>'79个辖区市重点项目'!M53</f>
        <v>12000</v>
      </c>
      <c r="F43" s="63">
        <f>'79个辖区市重点项目'!R53</f>
        <v>6000</v>
      </c>
      <c r="G43" s="68" t="str">
        <f>'79个辖区市重点项目'!Y53</f>
        <v>文旅城项目三期--邮轮时光进行装饰工程施工。</v>
      </c>
      <c r="H43" s="63">
        <f>'79个辖区市重点项目'!S53</f>
        <v>6927</v>
      </c>
      <c r="I43" s="78">
        <f t="shared" si="3"/>
        <v>0.57725</v>
      </c>
      <c r="J43" s="78">
        <f t="shared" si="4"/>
        <v>1.1545</v>
      </c>
      <c r="K43" s="79" t="s">
        <v>593</v>
      </c>
    </row>
    <row r="44" s="46" customFormat="1" ht="94" customHeight="1" spans="1:11">
      <c r="A44" s="61">
        <v>29</v>
      </c>
      <c r="B44" s="62" t="s">
        <v>210</v>
      </c>
      <c r="C44" s="63">
        <f>'79个辖区市重点项目'!I52</f>
        <v>62375</v>
      </c>
      <c r="D44" s="68" t="s">
        <v>594</v>
      </c>
      <c r="E44" s="63">
        <f>'79个辖区市重点项目'!M52</f>
        <v>12000</v>
      </c>
      <c r="F44" s="63">
        <f>'79个辖区市重点项目'!R52</f>
        <v>7000</v>
      </c>
      <c r="G44" s="68" t="str">
        <f>'79个辖区市重点项目'!Y52</f>
        <v>1.市政部分：基坑支护完成70%，管道施工完成7%；
2.下穿铁路部分：钻孔桩灌注桩全部完成，土方外运完成18.48%。</v>
      </c>
      <c r="H44" s="63">
        <f>'79个辖区市重点项目'!S52</f>
        <v>9432</v>
      </c>
      <c r="I44" s="78">
        <f t="shared" si="3"/>
        <v>0.786</v>
      </c>
      <c r="J44" s="78">
        <f t="shared" si="4"/>
        <v>1.34742857142857</v>
      </c>
      <c r="K44" s="79" t="s">
        <v>396</v>
      </c>
    </row>
    <row r="45" s="46" customFormat="1" ht="98" customHeight="1" spans="1:11">
      <c r="A45" s="61">
        <v>30</v>
      </c>
      <c r="B45" s="62" t="s">
        <v>222</v>
      </c>
      <c r="C45" s="63">
        <f>'79个辖区市重点项目'!I55</f>
        <v>4052</v>
      </c>
      <c r="D45" s="68" t="s">
        <v>595</v>
      </c>
      <c r="E45" s="63">
        <f>'79个辖区市重点项目'!M55</f>
        <v>1350</v>
      </c>
      <c r="F45" s="63">
        <f>'79个辖区市重点项目'!R55</f>
        <v>850</v>
      </c>
      <c r="G45" s="68" t="str">
        <f>'79个辖区市重点项目'!Y55</f>
        <v>1.桩基及桩基检测已完成，承台钢筋完成30%，墩柱已预制完成。
2.上部钢结构同步加工中，累计加工完成钢结构的95%，电梯图纸同步二次深化中。</v>
      </c>
      <c r="H45" s="63">
        <f>'79个辖区市重点项目'!S55</f>
        <v>979</v>
      </c>
      <c r="I45" s="78">
        <f t="shared" si="3"/>
        <v>0.725185185185185</v>
      </c>
      <c r="J45" s="78">
        <f t="shared" si="4"/>
        <v>1.15176470588235</v>
      </c>
      <c r="K45" s="79" t="s">
        <v>396</v>
      </c>
    </row>
    <row r="46" s="46" customFormat="1" ht="109" customHeight="1" spans="1:11">
      <c r="A46" s="61">
        <v>31</v>
      </c>
      <c r="B46" s="62" t="s">
        <v>218</v>
      </c>
      <c r="C46" s="63">
        <f>'79个辖区市重点项目'!I54</f>
        <v>1875</v>
      </c>
      <c r="D46" s="68" t="s">
        <v>596</v>
      </c>
      <c r="E46" s="63">
        <f>'79个辖区市重点项目'!M54</f>
        <v>1370</v>
      </c>
      <c r="F46" s="63">
        <f>'79个辖区市重点项目'!R54</f>
        <v>770</v>
      </c>
      <c r="G46" s="68" t="str">
        <f>'79个辖区市重点项目'!Y54</f>
        <v>北侧地块：屋面梁、板内支撑搭设基本完成70%，柱、梁、板钢筋制作。外立面钢结构加固、骨架安装。</v>
      </c>
      <c r="H46" s="63">
        <f>'79个辖区市重点项目'!S54</f>
        <v>773</v>
      </c>
      <c r="I46" s="78">
        <f t="shared" si="3"/>
        <v>0.564233576642336</v>
      </c>
      <c r="J46" s="78">
        <f t="shared" si="4"/>
        <v>1.0038961038961</v>
      </c>
      <c r="K46" s="79" t="s">
        <v>412</v>
      </c>
    </row>
    <row r="47" s="46" customFormat="1" ht="36" customHeight="1" spans="1:11">
      <c r="A47" s="56" t="s">
        <v>597</v>
      </c>
      <c r="B47" s="59"/>
      <c r="C47" s="58">
        <f>SUM(C48:C50)</f>
        <v>5113428</v>
      </c>
      <c r="D47" s="60"/>
      <c r="E47" s="58">
        <f t="shared" ref="C47:F47" si="7">SUM(E48:E49)</f>
        <v>140000</v>
      </c>
      <c r="F47" s="58">
        <f t="shared" si="7"/>
        <v>66026</v>
      </c>
      <c r="G47" s="60"/>
      <c r="H47" s="58">
        <f>SUM(H48:H49)</f>
        <v>112202</v>
      </c>
      <c r="I47" s="75">
        <f t="shared" si="3"/>
        <v>0.801442857142857</v>
      </c>
      <c r="J47" s="75">
        <f t="shared" si="4"/>
        <v>1.69936085784388</v>
      </c>
      <c r="K47" s="76"/>
    </row>
    <row r="48" s="46" customFormat="1" ht="78" customHeight="1" spans="1:11">
      <c r="A48" s="61">
        <v>32</v>
      </c>
      <c r="B48" s="62" t="s">
        <v>598</v>
      </c>
      <c r="C48" s="63">
        <f>'79个辖区市重点项目'!I62</f>
        <v>3222367</v>
      </c>
      <c r="D48" s="62" t="s">
        <v>599</v>
      </c>
      <c r="E48" s="63">
        <f>'79个辖区市重点项目'!M62</f>
        <v>100000</v>
      </c>
      <c r="F48" s="63">
        <f>'79个辖区市重点项目'!R62</f>
        <v>45026</v>
      </c>
      <c r="G48" s="62" t="str">
        <f>'79个辖区市重点项目'!Y62</f>
        <v>蔡厝至翔安机场段共计6个车站，已全部封顶，区间全线洞通、轨通。已完工车站开展机电安装及装修施工，开累完成65%。</v>
      </c>
      <c r="H48" s="63">
        <f>'79个辖区市重点项目'!S62</f>
        <v>53402</v>
      </c>
      <c r="I48" s="78">
        <f t="shared" si="3"/>
        <v>0.53402</v>
      </c>
      <c r="J48" s="78">
        <f t="shared" si="4"/>
        <v>1.18602585173011</v>
      </c>
      <c r="K48" s="79" t="s">
        <v>600</v>
      </c>
    </row>
    <row r="49" s="46" customFormat="1" ht="69" customHeight="1" spans="1:11">
      <c r="A49" s="61">
        <v>33</v>
      </c>
      <c r="B49" s="62" t="s">
        <v>248</v>
      </c>
      <c r="C49" s="63">
        <f>'79个辖区市重点项目'!I61</f>
        <v>287800</v>
      </c>
      <c r="D49" s="62" t="s">
        <v>601</v>
      </c>
      <c r="E49" s="63">
        <f>'79个辖区市重点项目'!M61</f>
        <v>40000</v>
      </c>
      <c r="F49" s="63">
        <f>'79个辖区市重点项目'!R61</f>
        <v>21000</v>
      </c>
      <c r="G49" s="62" t="str">
        <f>'79个辖区市重点项目'!Y61</f>
        <v>幕墙完成95%，机电完成100%，精装完成50%，景观完成40%。</v>
      </c>
      <c r="H49" s="63">
        <f>'79个辖区市重点项目'!S61</f>
        <v>58800</v>
      </c>
      <c r="I49" s="78">
        <f t="shared" si="3"/>
        <v>1.47</v>
      </c>
      <c r="J49" s="78">
        <f t="shared" si="4"/>
        <v>2.8</v>
      </c>
      <c r="K49" s="79" t="s">
        <v>600</v>
      </c>
    </row>
    <row r="50" s="46" customFormat="1" ht="65" customHeight="1" spans="1:11">
      <c r="A50" s="61">
        <v>34</v>
      </c>
      <c r="B50" s="62" t="s">
        <v>259</v>
      </c>
      <c r="C50" s="63">
        <f>'79个辖区市重点项目'!I63</f>
        <v>1603261</v>
      </c>
      <c r="D50" s="62" t="s">
        <v>602</v>
      </c>
      <c r="E50" s="63">
        <f>'79个辖区市重点项目'!M63</f>
        <v>40000</v>
      </c>
      <c r="F50" s="63">
        <f>'79个辖区市重点项目'!R63</f>
        <v>0</v>
      </c>
      <c r="G50" s="62" t="str">
        <f>'79个辖区市重点项目'!Y63</f>
        <v>开展相关前期研究工作。</v>
      </c>
      <c r="H50" s="63">
        <f>'79个辖区市重点项目'!S63</f>
        <v>0</v>
      </c>
      <c r="I50" s="78">
        <f t="shared" si="3"/>
        <v>0</v>
      </c>
      <c r="J50" s="78" t="s">
        <v>428</v>
      </c>
      <c r="K50" s="79" t="s">
        <v>600</v>
      </c>
    </row>
    <row r="51" s="46" customFormat="1" ht="33" customHeight="1" spans="1:11">
      <c r="A51" s="56" t="s">
        <v>603</v>
      </c>
      <c r="B51" s="59"/>
      <c r="C51" s="58">
        <f>C52+C53+C54</f>
        <v>103310</v>
      </c>
      <c r="D51" s="60"/>
      <c r="E51" s="58">
        <f t="shared" ref="C51:F51" si="8">E52+E53+E54</f>
        <v>36325</v>
      </c>
      <c r="F51" s="58">
        <f t="shared" si="8"/>
        <v>12120</v>
      </c>
      <c r="G51" s="60"/>
      <c r="H51" s="58">
        <f>H52+H53+H54</f>
        <v>12930</v>
      </c>
      <c r="I51" s="75">
        <f t="shared" si="3"/>
        <v>0.355953200275292</v>
      </c>
      <c r="J51" s="75">
        <f t="shared" si="4"/>
        <v>1.06683168316832</v>
      </c>
      <c r="K51" s="76"/>
    </row>
    <row r="52" s="46" customFormat="1" ht="87" customHeight="1" spans="1:11">
      <c r="A52" s="61">
        <v>35</v>
      </c>
      <c r="B52" s="62" t="s">
        <v>344</v>
      </c>
      <c r="C52" s="63">
        <f>'79个辖区市重点项目'!I84</f>
        <v>34185</v>
      </c>
      <c r="D52" s="68" t="s">
        <v>604</v>
      </c>
      <c r="E52" s="63">
        <f>'79个辖区市重点项目'!M84</f>
        <v>13700</v>
      </c>
      <c r="F52" s="63">
        <f>'79个辖区市重点项目'!R84</f>
        <v>5600</v>
      </c>
      <c r="G52" s="68" t="str">
        <f>'79个辖区市重点项目'!Y84</f>
        <v>投产林埭扩建电气工程，孚中扩建完成电气安装调试，店里变主设备进场。</v>
      </c>
      <c r="H52" s="63">
        <f>'79个辖区市重点项目'!S84</f>
        <v>6250</v>
      </c>
      <c r="I52" s="78">
        <f t="shared" si="3"/>
        <v>0.456204379562044</v>
      </c>
      <c r="J52" s="78">
        <f t="shared" si="4"/>
        <v>1.11607142857143</v>
      </c>
      <c r="K52" s="79" t="s">
        <v>392</v>
      </c>
    </row>
    <row r="53" s="46" customFormat="1" ht="68" customHeight="1" spans="1:11">
      <c r="A53" s="61">
        <v>36</v>
      </c>
      <c r="B53" s="62" t="s">
        <v>350</v>
      </c>
      <c r="C53" s="63">
        <f>'79个辖区市重点项目'!I85</f>
        <v>47500</v>
      </c>
      <c r="D53" s="68" t="s">
        <v>605</v>
      </c>
      <c r="E53" s="63">
        <f>'79个辖区市重点项目'!M85</f>
        <v>1000</v>
      </c>
      <c r="F53" s="63">
        <f>'79个辖区市重点项目'!R85</f>
        <v>460</v>
      </c>
      <c r="G53" s="68" t="str">
        <f>'79个辖区市重点项目'!Y85</f>
        <v>投产林埭变电站，开展嶝崎变土建配电楼施工。</v>
      </c>
      <c r="H53" s="63">
        <f>'79个辖区市重点项目'!S85</f>
        <v>620</v>
      </c>
      <c r="I53" s="78">
        <f t="shared" si="3"/>
        <v>0.62</v>
      </c>
      <c r="J53" s="78">
        <f t="shared" si="4"/>
        <v>1.34782608695652</v>
      </c>
      <c r="K53" s="79" t="s">
        <v>392</v>
      </c>
    </row>
    <row r="54" s="46" customFormat="1" ht="64" customHeight="1" spans="1:11">
      <c r="A54" s="61">
        <v>37</v>
      </c>
      <c r="B54" s="62" t="s">
        <v>353</v>
      </c>
      <c r="C54" s="63">
        <f>'79个辖区市重点项目'!I86</f>
        <v>21625</v>
      </c>
      <c r="D54" s="68" t="s">
        <v>606</v>
      </c>
      <c r="E54" s="63">
        <f>'79个辖区市重点项目'!M86</f>
        <v>21625</v>
      </c>
      <c r="F54" s="63">
        <f>'79个辖区市重点项目'!R86</f>
        <v>6060</v>
      </c>
      <c r="G54" s="62" t="str">
        <f>'79个辖区市重点项目'!Y86</f>
        <v>持续推进迎峰度夏、网架优化等项目现场实施工作。</v>
      </c>
      <c r="H54" s="63">
        <f>'79个辖区市重点项目'!S86</f>
        <v>6060</v>
      </c>
      <c r="I54" s="78">
        <f t="shared" si="3"/>
        <v>0.280231213872832</v>
      </c>
      <c r="J54" s="78">
        <f t="shared" si="4"/>
        <v>1</v>
      </c>
      <c r="K54" s="79" t="s">
        <v>392</v>
      </c>
    </row>
    <row r="55" s="24" customFormat="1" ht="40" customHeight="1" spans="1:11">
      <c r="A55" s="70" t="s">
        <v>607</v>
      </c>
      <c r="B55" s="70"/>
      <c r="C55" s="71"/>
      <c r="D55" s="70"/>
      <c r="E55" s="71"/>
      <c r="F55" s="71"/>
      <c r="G55" s="70"/>
      <c r="H55" s="71"/>
      <c r="I55" s="82"/>
      <c r="J55" s="82"/>
      <c r="K55" s="70"/>
    </row>
  </sheetData>
  <autoFilter ref="A1:K55">
    <extLst/>
  </autoFilter>
  <mergeCells count="23">
    <mergeCell ref="A1:K1"/>
    <mergeCell ref="A2:K2"/>
    <mergeCell ref="A3:K3"/>
    <mergeCell ref="D4:F4"/>
    <mergeCell ref="G4:H4"/>
    <mergeCell ref="I4:J4"/>
    <mergeCell ref="A6:B6"/>
    <mergeCell ref="A7:B7"/>
    <mergeCell ref="A9:B9"/>
    <mergeCell ref="A11:B11"/>
    <mergeCell ref="A15:B15"/>
    <mergeCell ref="A17:B17"/>
    <mergeCell ref="A19:B19"/>
    <mergeCell ref="A22:B22"/>
    <mergeCell ref="A28:B28"/>
    <mergeCell ref="A41:B41"/>
    <mergeCell ref="A47:B47"/>
    <mergeCell ref="A51:B51"/>
    <mergeCell ref="A55:K55"/>
    <mergeCell ref="A4:A5"/>
    <mergeCell ref="B4:B5"/>
    <mergeCell ref="C4:C5"/>
    <mergeCell ref="K4:K5"/>
  </mergeCells>
  <printOptions horizontalCentered="1"/>
  <pageMargins left="0.389583333333333" right="0.389583333333333" top="1" bottom="0.708333333333333" header="0.5" footer="0.5"/>
  <pageSetup paperSize="9" scale="95" firstPageNumber="20" orientation="landscape" useFirstPageNumber="1" horizontalDpi="600"/>
  <headerFooter>
    <oddFooter>&amp;C&amp;"Times New Roman"&amp;14-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topLeftCell="A4" workbookViewId="0">
      <selection activeCell="B14" sqref="B14"/>
    </sheetView>
  </sheetViews>
  <sheetFormatPr defaultColWidth="9" defaultRowHeight="14.25" outlineLevelCol="6"/>
  <cols>
    <col min="1" max="1" width="6" style="24" customWidth="1"/>
    <col min="2" max="2" width="26.25" style="25" customWidth="1"/>
    <col min="3" max="6" width="12.125" style="25" customWidth="1"/>
    <col min="7" max="238" width="12.5" style="25" customWidth="1"/>
    <col min="239" max="241" width="9" style="25"/>
    <col min="242" max="242" width="9" style="23"/>
    <col min="243" max="16384" width="9" style="25"/>
  </cols>
  <sheetData>
    <row r="1" s="21" customFormat="1" ht="29" customHeight="1" spans="1:6">
      <c r="A1" s="26" t="s">
        <v>608</v>
      </c>
      <c r="B1" s="26"/>
      <c r="C1" s="26"/>
      <c r="D1" s="26"/>
      <c r="E1" s="26"/>
      <c r="F1" s="26"/>
    </row>
    <row r="2" ht="52" customHeight="1" spans="1:6">
      <c r="A2" s="27" t="s">
        <v>609</v>
      </c>
      <c r="B2" s="27"/>
      <c r="C2" s="27"/>
      <c r="D2" s="27"/>
      <c r="E2" s="27"/>
      <c r="F2" s="27"/>
    </row>
    <row r="3" s="22" customFormat="1" ht="26" customHeight="1" spans="1:6">
      <c r="A3" s="28" t="s">
        <v>610</v>
      </c>
      <c r="B3" s="29"/>
      <c r="C3" s="29"/>
      <c r="D3" s="29"/>
      <c r="E3" s="29"/>
      <c r="F3" s="30"/>
    </row>
    <row r="4" s="23" customFormat="1" ht="42" customHeight="1" spans="1:6">
      <c r="A4" s="31" t="s">
        <v>1</v>
      </c>
      <c r="B4" s="32" t="s">
        <v>5</v>
      </c>
      <c r="C4" s="32" t="s">
        <v>611</v>
      </c>
      <c r="D4" s="32" t="s">
        <v>612</v>
      </c>
      <c r="E4" s="32" t="s">
        <v>613</v>
      </c>
      <c r="F4" s="33" t="s">
        <v>614</v>
      </c>
    </row>
    <row r="5" ht="26" customHeight="1" spans="1:6">
      <c r="A5" s="31" t="s">
        <v>615</v>
      </c>
      <c r="B5" s="32"/>
      <c r="C5" s="34">
        <f>SUM(C6:C17)</f>
        <v>67</v>
      </c>
      <c r="D5" s="34">
        <f>SUM(D6:D17)</f>
        <v>565536</v>
      </c>
      <c r="E5" s="34">
        <f>SUM(E6:E17)</f>
        <v>1191765</v>
      </c>
      <c r="F5" s="35">
        <f>SUM(F6:F17)</f>
        <v>626229</v>
      </c>
    </row>
    <row r="6" ht="26" customHeight="1" spans="1:7">
      <c r="A6" s="36">
        <v>1</v>
      </c>
      <c r="B6" s="37" t="s">
        <v>396</v>
      </c>
      <c r="C6" s="38">
        <v>30</v>
      </c>
      <c r="D6" s="39">
        <f>附件3计算表!G14</f>
        <v>221298</v>
      </c>
      <c r="E6" s="39">
        <f>附件3计算表!H14</f>
        <v>426307</v>
      </c>
      <c r="F6" s="40">
        <f t="shared" ref="F6:F17" si="0">E6-D6</f>
        <v>205009</v>
      </c>
      <c r="G6" s="41"/>
    </row>
    <row r="7" ht="26" customHeight="1" spans="1:7">
      <c r="A7" s="36">
        <v>2</v>
      </c>
      <c r="B7" s="37" t="s">
        <v>415</v>
      </c>
      <c r="C7" s="38">
        <v>6</v>
      </c>
      <c r="D7" s="39">
        <f>附件3计算表!G59</f>
        <v>65750</v>
      </c>
      <c r="E7" s="39">
        <f>附件3计算表!H59</f>
        <v>217037</v>
      </c>
      <c r="F7" s="40">
        <f t="shared" si="0"/>
        <v>151287</v>
      </c>
      <c r="G7" s="41"/>
    </row>
    <row r="8" ht="26" customHeight="1" spans="1:7">
      <c r="A8" s="36">
        <v>3</v>
      </c>
      <c r="B8" s="37" t="s">
        <v>419</v>
      </c>
      <c r="C8" s="42">
        <v>6</v>
      </c>
      <c r="D8" s="39">
        <f>附件3计算表!G65</f>
        <v>83427</v>
      </c>
      <c r="E8" s="39">
        <f>附件3计算表!H65</f>
        <v>220527</v>
      </c>
      <c r="F8" s="40">
        <f t="shared" si="0"/>
        <v>137100</v>
      </c>
      <c r="G8" s="41"/>
    </row>
    <row r="9" ht="26" customHeight="1" spans="1:7">
      <c r="A9" s="36">
        <v>4</v>
      </c>
      <c r="B9" s="37" t="s">
        <v>412</v>
      </c>
      <c r="C9" s="43">
        <v>3</v>
      </c>
      <c r="D9" s="39">
        <f>附件3计算表!G52</f>
        <v>24900</v>
      </c>
      <c r="E9" s="39">
        <f>附件3计算表!H52</f>
        <v>115950</v>
      </c>
      <c r="F9" s="40">
        <f t="shared" si="0"/>
        <v>91050</v>
      </c>
      <c r="G9" s="41"/>
    </row>
    <row r="10" ht="26" customHeight="1" spans="1:6">
      <c r="A10" s="36">
        <v>5</v>
      </c>
      <c r="B10" s="37" t="s">
        <v>381</v>
      </c>
      <c r="C10" s="43">
        <v>4</v>
      </c>
      <c r="D10" s="44">
        <f>附件3计算表!G46</f>
        <v>8930</v>
      </c>
      <c r="E10" s="44">
        <f>附件3计算表!H46</f>
        <v>22904</v>
      </c>
      <c r="F10" s="40">
        <f t="shared" si="0"/>
        <v>13974</v>
      </c>
    </row>
    <row r="11" ht="26" customHeight="1" spans="1:6">
      <c r="A11" s="36">
        <v>6</v>
      </c>
      <c r="B11" s="45" t="s">
        <v>405</v>
      </c>
      <c r="C11" s="44">
        <v>3</v>
      </c>
      <c r="D11" s="44">
        <f>附件3计算表!G49</f>
        <v>6385</v>
      </c>
      <c r="E11" s="44">
        <f>附件3计算表!H49</f>
        <v>17445</v>
      </c>
      <c r="F11" s="40">
        <f t="shared" si="0"/>
        <v>11060</v>
      </c>
    </row>
    <row r="12" ht="26" customHeight="1" spans="1:6">
      <c r="A12" s="36">
        <v>7</v>
      </c>
      <c r="B12" s="37" t="s">
        <v>392</v>
      </c>
      <c r="C12" s="43">
        <v>4</v>
      </c>
      <c r="D12" s="44">
        <f>附件3计算表!G10</f>
        <v>12196</v>
      </c>
      <c r="E12" s="44">
        <f>附件3计算表!H10</f>
        <v>18771</v>
      </c>
      <c r="F12" s="40">
        <f t="shared" si="0"/>
        <v>6575</v>
      </c>
    </row>
    <row r="13" ht="26" customHeight="1" spans="1:6">
      <c r="A13" s="36">
        <v>8</v>
      </c>
      <c r="B13" s="37" t="s">
        <v>441</v>
      </c>
      <c r="C13" s="43">
        <v>2</v>
      </c>
      <c r="D13" s="44">
        <f>附件3计算表!G57</f>
        <v>77800</v>
      </c>
      <c r="E13" s="44">
        <f>附件3计算表!H57</f>
        <v>82020</v>
      </c>
      <c r="F13" s="40">
        <f t="shared" si="0"/>
        <v>4220</v>
      </c>
    </row>
    <row r="14" ht="26" customHeight="1" spans="1:7">
      <c r="A14" s="36">
        <v>9</v>
      </c>
      <c r="B14" s="37" t="s">
        <v>385</v>
      </c>
      <c r="C14" s="38">
        <v>2</v>
      </c>
      <c r="D14" s="44">
        <f>附件3计算表!G55</f>
        <v>38600</v>
      </c>
      <c r="E14" s="44">
        <f>附件3计算表!H55</f>
        <v>41750</v>
      </c>
      <c r="F14" s="40">
        <f t="shared" si="0"/>
        <v>3150</v>
      </c>
      <c r="G14" s="41"/>
    </row>
    <row r="15" ht="26" customHeight="1" spans="1:6">
      <c r="A15" s="36">
        <v>10</v>
      </c>
      <c r="B15" s="37" t="s">
        <v>521</v>
      </c>
      <c r="C15" s="38">
        <v>4</v>
      </c>
      <c r="D15" s="44">
        <f>附件3计算表!G6</f>
        <v>6950</v>
      </c>
      <c r="E15" s="44">
        <f>附件3计算表!H6</f>
        <v>9754</v>
      </c>
      <c r="F15" s="40">
        <f t="shared" si="0"/>
        <v>2804</v>
      </c>
    </row>
    <row r="16" ht="26" customHeight="1" spans="1:6">
      <c r="A16" s="36">
        <v>11</v>
      </c>
      <c r="B16" s="45" t="s">
        <v>377</v>
      </c>
      <c r="C16" s="44">
        <v>2</v>
      </c>
      <c r="D16" s="44">
        <f>附件3计算表!G4</f>
        <v>9700</v>
      </c>
      <c r="E16" s="44">
        <f>附件3计算表!H4</f>
        <v>9700</v>
      </c>
      <c r="F16" s="40">
        <f t="shared" si="0"/>
        <v>0</v>
      </c>
    </row>
    <row r="17" ht="26" customHeight="1" spans="1:6">
      <c r="A17" s="36">
        <v>12</v>
      </c>
      <c r="B17" s="37" t="s">
        <v>402</v>
      </c>
      <c r="C17" s="43">
        <v>1</v>
      </c>
      <c r="D17" s="44">
        <f>附件3计算表!G44</f>
        <v>9600</v>
      </c>
      <c r="E17" s="44">
        <f>附件3计算表!H44</f>
        <v>9600</v>
      </c>
      <c r="F17" s="40">
        <f t="shared" si="0"/>
        <v>0</v>
      </c>
    </row>
  </sheetData>
  <mergeCells count="4">
    <mergeCell ref="A1:F1"/>
    <mergeCell ref="A2:F2"/>
    <mergeCell ref="A3:F3"/>
    <mergeCell ref="A5:B5"/>
  </mergeCells>
  <printOptions horizontalCentered="1"/>
  <pageMargins left="0.751388888888889" right="0.751388888888889" top="1" bottom="1" header="0.5" footer="0.5"/>
  <pageSetup paperSize="9" firstPageNumber="29" orientation="portrait" useFirstPageNumber="1" horizontalDpi="600"/>
  <headerFooter>
    <oddFooter>&amp;C&amp;"Times New Roman"&amp;14-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59" workbookViewId="0">
      <selection activeCell="F4" sqref="F4:F70"/>
    </sheetView>
  </sheetViews>
  <sheetFormatPr defaultColWidth="9" defaultRowHeight="13.5" outlineLevelCol="7"/>
  <cols>
    <col min="1" max="1" width="5.125" style="2" customWidth="1"/>
    <col min="2" max="2" width="25.75" style="2" customWidth="1"/>
    <col min="3" max="3" width="50.25" style="3" customWidth="1"/>
    <col min="4" max="4" width="19" style="4" customWidth="1"/>
    <col min="5" max="5" width="16.25" style="2" customWidth="1"/>
    <col min="6" max="16384" width="9" style="5"/>
  </cols>
  <sheetData>
    <row r="1" ht="32" customHeight="1" spans="1:5">
      <c r="A1" s="6" t="s">
        <v>356</v>
      </c>
      <c r="B1" s="6"/>
      <c r="C1" s="6"/>
      <c r="D1" s="7"/>
      <c r="E1" s="7"/>
    </row>
    <row r="2" ht="45" customHeight="1" spans="1:5">
      <c r="A2" s="8" t="s">
        <v>616</v>
      </c>
      <c r="B2" s="8"/>
      <c r="C2" s="8"/>
      <c r="D2" s="8"/>
      <c r="E2" s="8"/>
    </row>
    <row r="3" s="1" customFormat="1" ht="30" customHeight="1" spans="1:7">
      <c r="A3" s="9" t="s">
        <v>1</v>
      </c>
      <c r="B3" s="9" t="s">
        <v>5</v>
      </c>
      <c r="C3" s="10" t="s">
        <v>2</v>
      </c>
      <c r="D3" s="10" t="s">
        <v>617</v>
      </c>
      <c r="E3" s="9" t="s">
        <v>618</v>
      </c>
      <c r="F3" s="1" t="s">
        <v>619</v>
      </c>
      <c r="G3" s="1" t="s">
        <v>615</v>
      </c>
    </row>
    <row r="4" s="1" customFormat="1" ht="30" customHeight="1" spans="1:8">
      <c r="A4" s="11">
        <v>1</v>
      </c>
      <c r="B4" s="11" t="s">
        <v>620</v>
      </c>
      <c r="C4" s="12" t="s">
        <v>37</v>
      </c>
      <c r="D4" s="13">
        <f>通报附件1!G27</f>
        <v>3700</v>
      </c>
      <c r="E4" s="14">
        <f>通报附件1!I27</f>
        <v>3700</v>
      </c>
      <c r="F4" s="1">
        <f>E4-D4</f>
        <v>0</v>
      </c>
      <c r="G4" s="1">
        <f>D4+D5</f>
        <v>9700</v>
      </c>
      <c r="H4" s="1">
        <f>E4+E5</f>
        <v>9700</v>
      </c>
    </row>
    <row r="5" s="1" customFormat="1" ht="30" customHeight="1" spans="1:6">
      <c r="A5" s="15"/>
      <c r="B5" s="15"/>
      <c r="C5" s="12" t="s">
        <v>186</v>
      </c>
      <c r="D5" s="13">
        <f>通报附件1!G9</f>
        <v>6000</v>
      </c>
      <c r="E5" s="14">
        <f>通报附件1!I9</f>
        <v>6000</v>
      </c>
      <c r="F5" s="1">
        <f t="shared" ref="F5:F36" si="0">E5-D5</f>
        <v>0</v>
      </c>
    </row>
    <row r="6" ht="25" customHeight="1" spans="1:8">
      <c r="A6" s="14">
        <v>2</v>
      </c>
      <c r="B6" s="13" t="s">
        <v>621</v>
      </c>
      <c r="C6" s="16" t="s">
        <v>93</v>
      </c>
      <c r="D6" s="13">
        <f>通报附件1!G75</f>
        <v>3000</v>
      </c>
      <c r="E6" s="14">
        <f>通报附件1!I75</f>
        <v>5350</v>
      </c>
      <c r="F6" s="1">
        <f t="shared" si="0"/>
        <v>2350</v>
      </c>
      <c r="G6" s="5">
        <f>SUM(D6:D9)</f>
        <v>6950</v>
      </c>
      <c r="H6" s="5">
        <f>SUM(E6:E9)</f>
        <v>9754</v>
      </c>
    </row>
    <row r="7" ht="25" customHeight="1" spans="1:6">
      <c r="A7" s="14"/>
      <c r="B7" s="14"/>
      <c r="C7" s="16" t="s">
        <v>97</v>
      </c>
      <c r="D7" s="13">
        <f>通报附件1!G76</f>
        <v>2250</v>
      </c>
      <c r="E7" s="14">
        <f>通报附件1!I76</f>
        <v>2661</v>
      </c>
      <c r="F7" s="1">
        <f t="shared" si="0"/>
        <v>411</v>
      </c>
    </row>
    <row r="8" ht="25" customHeight="1" spans="1:6">
      <c r="A8" s="14"/>
      <c r="B8" s="14"/>
      <c r="C8" s="16" t="s">
        <v>525</v>
      </c>
      <c r="D8" s="13">
        <f>通报附件1!G78</f>
        <v>1700</v>
      </c>
      <c r="E8" s="14">
        <f>通报附件1!I78</f>
        <v>1743</v>
      </c>
      <c r="F8" s="1">
        <f t="shared" si="0"/>
        <v>43</v>
      </c>
    </row>
    <row r="9" ht="25" customHeight="1" spans="1:6">
      <c r="A9" s="14"/>
      <c r="B9" s="14"/>
      <c r="C9" s="16" t="s">
        <v>539</v>
      </c>
      <c r="D9" s="13">
        <f>通报附件1!G84</f>
        <v>0</v>
      </c>
      <c r="E9" s="14">
        <f>通报附件1!I84</f>
        <v>0</v>
      </c>
      <c r="F9" s="1">
        <f t="shared" si="0"/>
        <v>0</v>
      </c>
    </row>
    <row r="10" ht="25" customHeight="1" spans="1:8">
      <c r="A10" s="14">
        <v>3</v>
      </c>
      <c r="B10" s="13" t="s">
        <v>622</v>
      </c>
      <c r="C10" s="16" t="s">
        <v>27</v>
      </c>
      <c r="D10" s="13">
        <f>通报附件1!G14</f>
        <v>9600</v>
      </c>
      <c r="E10" s="14">
        <f>通报附件1!I14</f>
        <v>14750</v>
      </c>
      <c r="F10" s="1">
        <f t="shared" si="0"/>
        <v>5150</v>
      </c>
      <c r="G10" s="5">
        <f>SUM(D10:D13)</f>
        <v>12196</v>
      </c>
      <c r="H10" s="5">
        <f>SUM(E10:E13)</f>
        <v>18771</v>
      </c>
    </row>
    <row r="11" ht="25" customHeight="1" spans="1:6">
      <c r="A11" s="14"/>
      <c r="B11" s="13"/>
      <c r="C11" s="16" t="s">
        <v>180</v>
      </c>
      <c r="D11" s="13">
        <f>通报附件1!G28</f>
        <v>0</v>
      </c>
      <c r="E11" s="14">
        <f>通报附件1!I28</f>
        <v>800</v>
      </c>
      <c r="F11" s="1">
        <f t="shared" si="0"/>
        <v>800</v>
      </c>
    </row>
    <row r="12" ht="25" customHeight="1" spans="1:6">
      <c r="A12" s="14"/>
      <c r="B12" s="13"/>
      <c r="C12" s="16" t="s">
        <v>151</v>
      </c>
      <c r="D12" s="13">
        <f>通报附件1!G29</f>
        <v>1900</v>
      </c>
      <c r="E12" s="14">
        <f>通报附件1!I29</f>
        <v>1900</v>
      </c>
      <c r="F12" s="1">
        <f t="shared" si="0"/>
        <v>0</v>
      </c>
    </row>
    <row r="13" ht="25" customHeight="1" spans="1:6">
      <c r="A13" s="14"/>
      <c r="B13" s="14"/>
      <c r="C13" s="16" t="s">
        <v>420</v>
      </c>
      <c r="D13" s="13">
        <f>通报附件1!G25</f>
        <v>696</v>
      </c>
      <c r="E13" s="14">
        <f>通报附件1!I25</f>
        <v>1321</v>
      </c>
      <c r="F13" s="1">
        <f t="shared" si="0"/>
        <v>625</v>
      </c>
    </row>
    <row r="14" ht="25" customHeight="1" spans="1:8">
      <c r="A14" s="11">
        <v>4</v>
      </c>
      <c r="B14" s="17" t="s">
        <v>623</v>
      </c>
      <c r="C14" s="16" t="s">
        <v>59</v>
      </c>
      <c r="D14" s="13">
        <f>通报附件1!G60</f>
        <v>10000</v>
      </c>
      <c r="E14" s="14">
        <f>通报附件1!I60</f>
        <v>15000</v>
      </c>
      <c r="F14" s="1">
        <f t="shared" si="0"/>
        <v>5000</v>
      </c>
      <c r="G14" s="5">
        <f>SUM(D14:D43)</f>
        <v>221298</v>
      </c>
      <c r="H14" s="5">
        <f>SUM(E14:E43)</f>
        <v>426307</v>
      </c>
    </row>
    <row r="15" ht="25" customHeight="1" spans="1:6">
      <c r="A15" s="18"/>
      <c r="B15" s="19"/>
      <c r="C15" s="16" t="s">
        <v>54</v>
      </c>
      <c r="D15" s="13">
        <f>通报附件1!G73</f>
        <v>38000</v>
      </c>
      <c r="E15" s="14">
        <f>通报附件1!I73</f>
        <v>102000</v>
      </c>
      <c r="F15" s="1">
        <f t="shared" si="0"/>
        <v>64000</v>
      </c>
    </row>
    <row r="16" ht="25" customHeight="1" spans="1:6">
      <c r="A16" s="18"/>
      <c r="B16" s="19"/>
      <c r="C16" s="16" t="s">
        <v>47</v>
      </c>
      <c r="D16" s="13">
        <f>通报附件1!G61</f>
        <v>12800</v>
      </c>
      <c r="E16" s="14">
        <f>通报附件1!I61</f>
        <v>18300</v>
      </c>
      <c r="F16" s="1">
        <f t="shared" si="0"/>
        <v>5500</v>
      </c>
    </row>
    <row r="17" ht="25" customHeight="1" spans="1:6">
      <c r="A17" s="18"/>
      <c r="B17" s="19"/>
      <c r="C17" s="16" t="s">
        <v>73</v>
      </c>
      <c r="D17" s="13">
        <f>通报附件1!G62</f>
        <v>20100</v>
      </c>
      <c r="E17" s="14">
        <f>通报附件1!I62</f>
        <v>30100</v>
      </c>
      <c r="F17" s="1">
        <f t="shared" si="0"/>
        <v>10000</v>
      </c>
    </row>
    <row r="18" ht="25" customHeight="1" spans="1:6">
      <c r="A18" s="18"/>
      <c r="B18" s="19"/>
      <c r="C18" s="16" t="s">
        <v>624</v>
      </c>
      <c r="D18" s="13">
        <f>通报附件1!G63</f>
        <v>26100</v>
      </c>
      <c r="E18" s="14">
        <f>通报附件1!I63</f>
        <v>39000</v>
      </c>
      <c r="F18" s="1">
        <f t="shared" si="0"/>
        <v>12900</v>
      </c>
    </row>
    <row r="19" ht="25" customHeight="1" spans="1:6">
      <c r="A19" s="18"/>
      <c r="B19" s="19"/>
      <c r="C19" s="16" t="s">
        <v>62</v>
      </c>
      <c r="D19" s="13">
        <f>通报附件1!G74</f>
        <v>700</v>
      </c>
      <c r="E19" s="14">
        <f>通报附件1!I74</f>
        <v>11628</v>
      </c>
      <c r="F19" s="1">
        <f t="shared" si="0"/>
        <v>10928</v>
      </c>
    </row>
    <row r="20" ht="25" customHeight="1" spans="1:6">
      <c r="A20" s="18"/>
      <c r="B20" s="19"/>
      <c r="C20" s="16" t="s">
        <v>116</v>
      </c>
      <c r="D20" s="13">
        <f>通报附件1!G15</f>
        <v>90000</v>
      </c>
      <c r="E20" s="14">
        <f>通报附件1!I15</f>
        <v>167400</v>
      </c>
      <c r="F20" s="1">
        <f t="shared" si="0"/>
        <v>77400</v>
      </c>
    </row>
    <row r="21" ht="25" customHeight="1" spans="1:6">
      <c r="A21" s="18"/>
      <c r="B21" s="19"/>
      <c r="C21" s="16" t="s">
        <v>134</v>
      </c>
      <c r="D21" s="13">
        <f>通报附件1!G31</f>
        <v>1969</v>
      </c>
      <c r="E21" s="14">
        <f>通报附件1!I31</f>
        <v>4088</v>
      </c>
      <c r="F21" s="1">
        <f t="shared" si="0"/>
        <v>2119</v>
      </c>
    </row>
    <row r="22" ht="25" customHeight="1" spans="1:6">
      <c r="A22" s="18"/>
      <c r="B22" s="19"/>
      <c r="C22" s="16" t="s">
        <v>139</v>
      </c>
      <c r="D22" s="13">
        <f>通报附件1!G16</f>
        <v>10000</v>
      </c>
      <c r="E22" s="14">
        <f>通报附件1!I16</f>
        <v>25568</v>
      </c>
      <c r="F22" s="1">
        <f t="shared" si="0"/>
        <v>15568</v>
      </c>
    </row>
    <row r="23" ht="25" customHeight="1" spans="1:6">
      <c r="A23" s="18"/>
      <c r="B23" s="19"/>
      <c r="C23" s="16" t="s">
        <v>188</v>
      </c>
      <c r="D23" s="13">
        <f>通报附件1!G82</f>
        <v>0</v>
      </c>
      <c r="E23" s="14">
        <f>通报附件1!I82</f>
        <v>0</v>
      </c>
      <c r="F23" s="1">
        <f t="shared" si="0"/>
        <v>0</v>
      </c>
    </row>
    <row r="24" ht="25" customHeight="1" spans="1:6">
      <c r="A24" s="18"/>
      <c r="B24" s="19"/>
      <c r="C24" s="16" t="s">
        <v>625</v>
      </c>
      <c r="D24" s="13">
        <f>通报附件1!G83</f>
        <v>0</v>
      </c>
      <c r="E24" s="14">
        <f>通报附件1!I83</f>
        <v>0</v>
      </c>
      <c r="F24" s="1">
        <f t="shared" si="0"/>
        <v>0</v>
      </c>
    </row>
    <row r="25" ht="25" customHeight="1" spans="1:6">
      <c r="A25" s="18"/>
      <c r="B25" s="19"/>
      <c r="C25" s="16" t="s">
        <v>177</v>
      </c>
      <c r="D25" s="13">
        <f>通报附件1!G32</f>
        <v>0</v>
      </c>
      <c r="E25" s="14">
        <f>通报附件1!I32</f>
        <v>0</v>
      </c>
      <c r="F25" s="1">
        <f t="shared" si="0"/>
        <v>0</v>
      </c>
    </row>
    <row r="26" ht="25" customHeight="1" spans="1:6">
      <c r="A26" s="18"/>
      <c r="B26" s="19"/>
      <c r="C26" s="16" t="s">
        <v>89</v>
      </c>
      <c r="D26" s="13">
        <f>通报附件1!G64</f>
        <v>2475</v>
      </c>
      <c r="E26" s="14">
        <f>通报附件1!I64</f>
        <v>2562</v>
      </c>
      <c r="F26" s="1">
        <f t="shared" si="0"/>
        <v>87</v>
      </c>
    </row>
    <row r="27" ht="25" customHeight="1" spans="1:6">
      <c r="A27" s="18"/>
      <c r="B27" s="19"/>
      <c r="C27" s="16" t="s">
        <v>528</v>
      </c>
      <c r="D27" s="13">
        <f>通报附件1!G79</f>
        <v>1900</v>
      </c>
      <c r="E27" s="14">
        <f>通报附件1!I79</f>
        <v>2955</v>
      </c>
      <c r="F27" s="1">
        <f t="shared" si="0"/>
        <v>1055</v>
      </c>
    </row>
    <row r="28" ht="25" customHeight="1" spans="1:6">
      <c r="A28" s="18"/>
      <c r="B28" s="19"/>
      <c r="C28" s="16" t="s">
        <v>504</v>
      </c>
      <c r="D28" s="13">
        <f>通报附件1!G67</f>
        <v>836</v>
      </c>
      <c r="E28" s="14">
        <f>通报附件1!I67</f>
        <v>1118</v>
      </c>
      <c r="F28" s="1">
        <f t="shared" si="0"/>
        <v>282</v>
      </c>
    </row>
    <row r="29" ht="25" customHeight="1" spans="1:6">
      <c r="A29" s="18"/>
      <c r="B29" s="19"/>
      <c r="C29" s="16" t="s">
        <v>457</v>
      </c>
      <c r="D29" s="13">
        <f>通报附件1!G42</f>
        <v>950</v>
      </c>
      <c r="E29" s="14">
        <f>通报附件1!I42</f>
        <v>950</v>
      </c>
      <c r="F29" s="1">
        <f t="shared" si="0"/>
        <v>0</v>
      </c>
    </row>
    <row r="30" ht="25" customHeight="1" spans="1:6">
      <c r="A30" s="18"/>
      <c r="B30" s="19"/>
      <c r="C30" s="16" t="s">
        <v>463</v>
      </c>
      <c r="D30" s="13">
        <f>通报附件1!G45</f>
        <v>0</v>
      </c>
      <c r="E30" s="14">
        <f>通报附件1!I45</f>
        <v>0</v>
      </c>
      <c r="F30" s="1">
        <f t="shared" si="0"/>
        <v>0</v>
      </c>
    </row>
    <row r="31" ht="25" customHeight="1" spans="1:6">
      <c r="A31" s="18"/>
      <c r="B31" s="19"/>
      <c r="C31" s="16" t="s">
        <v>466</v>
      </c>
      <c r="D31" s="13">
        <f>通报附件1!G46</f>
        <v>0</v>
      </c>
      <c r="E31" s="14">
        <f>通报附件1!I46</f>
        <v>0</v>
      </c>
      <c r="F31" s="1">
        <f t="shared" si="0"/>
        <v>0</v>
      </c>
    </row>
    <row r="32" ht="25" customHeight="1" spans="1:6">
      <c r="A32" s="18"/>
      <c r="B32" s="19"/>
      <c r="C32" s="16" t="s">
        <v>468</v>
      </c>
      <c r="D32" s="13">
        <f>通报附件1!G47</f>
        <v>0</v>
      </c>
      <c r="E32" s="14">
        <f>通报附件1!I47</f>
        <v>0</v>
      </c>
      <c r="F32" s="1">
        <f t="shared" si="0"/>
        <v>0</v>
      </c>
    </row>
    <row r="33" ht="25" customHeight="1" spans="1:6">
      <c r="A33" s="18"/>
      <c r="B33" s="19"/>
      <c r="C33" s="16" t="s">
        <v>470</v>
      </c>
      <c r="D33" s="13">
        <f>通报附件1!G48</f>
        <v>180</v>
      </c>
      <c r="E33" s="14">
        <f>通报附件1!I48</f>
        <v>180</v>
      </c>
      <c r="F33" s="1">
        <f t="shared" si="0"/>
        <v>0</v>
      </c>
    </row>
    <row r="34" ht="25" customHeight="1" spans="1:6">
      <c r="A34" s="18"/>
      <c r="B34" s="19"/>
      <c r="C34" s="16" t="s">
        <v>460</v>
      </c>
      <c r="D34" s="13">
        <f>通报附件1!G43</f>
        <v>1369</v>
      </c>
      <c r="E34" s="14">
        <f>通报附件1!I43</f>
        <v>1369</v>
      </c>
      <c r="F34" s="1">
        <f t="shared" si="0"/>
        <v>0</v>
      </c>
    </row>
    <row r="35" ht="25" customHeight="1" spans="1:6">
      <c r="A35" s="18"/>
      <c r="B35" s="19"/>
      <c r="C35" s="16" t="s">
        <v>473</v>
      </c>
      <c r="D35" s="13">
        <f>通报附件1!G49</f>
        <v>650</v>
      </c>
      <c r="E35" s="14">
        <f>通报附件1!I49</f>
        <v>820</v>
      </c>
      <c r="F35" s="1">
        <f t="shared" si="0"/>
        <v>170</v>
      </c>
    </row>
    <row r="36" ht="25" customHeight="1" spans="1:6">
      <c r="A36" s="18"/>
      <c r="B36" s="19"/>
      <c r="C36" s="16" t="s">
        <v>476</v>
      </c>
      <c r="D36" s="13">
        <f>通报附件1!G50</f>
        <v>0</v>
      </c>
      <c r="E36" s="14">
        <f>通报附件1!I50</f>
        <v>0</v>
      </c>
      <c r="F36" s="1">
        <f t="shared" si="0"/>
        <v>0</v>
      </c>
    </row>
    <row r="37" ht="25" customHeight="1" spans="1:6">
      <c r="A37" s="18"/>
      <c r="B37" s="19"/>
      <c r="C37" s="16" t="s">
        <v>531</v>
      </c>
      <c r="D37" s="13">
        <f>通报附件1!G80</f>
        <v>3269</v>
      </c>
      <c r="E37" s="14">
        <f>通报附件1!I80</f>
        <v>3269</v>
      </c>
      <c r="F37" s="1">
        <f t="shared" ref="F37:F70" si="1">E37-D37</f>
        <v>0</v>
      </c>
    </row>
    <row r="38" ht="25" customHeight="1" spans="1:6">
      <c r="A38" s="18"/>
      <c r="B38" s="19"/>
      <c r="C38" s="16" t="s">
        <v>479</v>
      </c>
      <c r="D38" s="13">
        <f>通报附件1!G51</f>
        <v>0</v>
      </c>
      <c r="E38" s="14">
        <f>通报附件1!I51</f>
        <v>0</v>
      </c>
      <c r="F38" s="1">
        <f t="shared" si="1"/>
        <v>0</v>
      </c>
    </row>
    <row r="39" ht="25" customHeight="1" spans="1:6">
      <c r="A39" s="18"/>
      <c r="B39" s="19"/>
      <c r="C39" s="16" t="s">
        <v>482</v>
      </c>
      <c r="D39" s="13">
        <f>通报附件1!G52</f>
        <v>0</v>
      </c>
      <c r="E39" s="14">
        <f>通报附件1!I52</f>
        <v>0</v>
      </c>
      <c r="F39" s="1">
        <f t="shared" si="1"/>
        <v>0</v>
      </c>
    </row>
    <row r="40" ht="25" customHeight="1" spans="1:6">
      <c r="A40" s="18"/>
      <c r="B40" s="19"/>
      <c r="C40" s="16" t="s">
        <v>483</v>
      </c>
      <c r="D40" s="13">
        <f>通报附件1!G53</f>
        <v>0</v>
      </c>
      <c r="E40" s="14">
        <f>通报附件1!I53</f>
        <v>0</v>
      </c>
      <c r="F40" s="1">
        <f t="shared" si="1"/>
        <v>0</v>
      </c>
    </row>
    <row r="41" ht="25" customHeight="1" spans="1:6">
      <c r="A41" s="18"/>
      <c r="B41" s="19"/>
      <c r="C41" s="16" t="s">
        <v>484</v>
      </c>
      <c r="D41" s="13">
        <f>通报附件1!G54</f>
        <v>0</v>
      </c>
      <c r="E41" s="14">
        <f>通报附件1!I54</f>
        <v>0</v>
      </c>
      <c r="F41" s="1">
        <f t="shared" si="1"/>
        <v>0</v>
      </c>
    </row>
    <row r="42" ht="25" customHeight="1" spans="1:6">
      <c r="A42" s="18"/>
      <c r="B42" s="19"/>
      <c r="C42" s="16" t="s">
        <v>485</v>
      </c>
      <c r="D42" s="13">
        <f>通报附件1!G55</f>
        <v>0</v>
      </c>
      <c r="E42" s="14">
        <f>通报附件1!I55</f>
        <v>0</v>
      </c>
      <c r="F42" s="1">
        <f t="shared" si="1"/>
        <v>0</v>
      </c>
    </row>
    <row r="43" ht="25" customHeight="1" spans="1:6">
      <c r="A43" s="15"/>
      <c r="B43" s="19"/>
      <c r="C43" s="16" t="s">
        <v>487</v>
      </c>
      <c r="D43" s="13">
        <f>通报附件1!G56</f>
        <v>0</v>
      </c>
      <c r="E43" s="14">
        <f>通报附件1!I56</f>
        <v>0</v>
      </c>
      <c r="F43" s="1">
        <f t="shared" si="1"/>
        <v>0</v>
      </c>
    </row>
    <row r="44" ht="25" customHeight="1" spans="1:8">
      <c r="A44" s="14">
        <v>5</v>
      </c>
      <c r="B44" s="14" t="s">
        <v>626</v>
      </c>
      <c r="C44" s="16" t="s">
        <v>112</v>
      </c>
      <c r="D44" s="13">
        <f>通报附件1!G17</f>
        <v>9600</v>
      </c>
      <c r="E44" s="14">
        <f>通报附件1!I17</f>
        <v>9600</v>
      </c>
      <c r="F44" s="1">
        <f t="shared" si="1"/>
        <v>0</v>
      </c>
      <c r="G44" s="5">
        <f>D44</f>
        <v>9600</v>
      </c>
      <c r="H44" s="5">
        <f>E44</f>
        <v>9600</v>
      </c>
    </row>
    <row r="45" ht="25" customHeight="1" spans="1:6">
      <c r="A45" s="14">
        <v>6</v>
      </c>
      <c r="B45" s="13" t="s">
        <v>627</v>
      </c>
      <c r="C45" s="16" t="s">
        <v>173</v>
      </c>
      <c r="D45" s="13">
        <f>通报附件1!G10</f>
        <v>5380</v>
      </c>
      <c r="E45" s="14">
        <f>通报附件1!I10</f>
        <v>18195</v>
      </c>
      <c r="F45" s="1">
        <f t="shared" si="1"/>
        <v>12815</v>
      </c>
    </row>
    <row r="46" ht="25" customHeight="1" spans="1:8">
      <c r="A46" s="14"/>
      <c r="B46" s="14"/>
      <c r="C46" s="16" t="s">
        <v>628</v>
      </c>
      <c r="D46" s="13">
        <f>通报附件1!G30</f>
        <v>400</v>
      </c>
      <c r="E46" s="14">
        <f>通报附件1!I30</f>
        <v>400</v>
      </c>
      <c r="F46" s="1">
        <f t="shared" si="1"/>
        <v>0</v>
      </c>
      <c r="G46" s="5">
        <f>SUM(D45:D48)</f>
        <v>8930</v>
      </c>
      <c r="H46" s="5">
        <f>SUM(E45:E48)</f>
        <v>22904</v>
      </c>
    </row>
    <row r="47" ht="25" customHeight="1" spans="1:6">
      <c r="A47" s="14"/>
      <c r="B47" s="14"/>
      <c r="C47" s="16" t="s">
        <v>629</v>
      </c>
      <c r="D47" s="13">
        <f>通报附件1!G65</f>
        <v>1600</v>
      </c>
      <c r="E47" s="14">
        <f>通报附件1!I65</f>
        <v>1600</v>
      </c>
      <c r="F47" s="1">
        <f t="shared" si="1"/>
        <v>0</v>
      </c>
    </row>
    <row r="48" ht="25" customHeight="1" spans="1:6">
      <c r="A48" s="14"/>
      <c r="B48" s="14"/>
      <c r="C48" s="16" t="s">
        <v>101</v>
      </c>
      <c r="D48" s="13">
        <f>通报附件1!G77</f>
        <v>1550</v>
      </c>
      <c r="E48" s="14">
        <f>通报附件1!I77</f>
        <v>2709</v>
      </c>
      <c r="F48" s="1">
        <f t="shared" si="1"/>
        <v>1159</v>
      </c>
    </row>
    <row r="49" ht="25" customHeight="1" spans="1:8">
      <c r="A49" s="14">
        <v>7</v>
      </c>
      <c r="B49" s="13" t="s">
        <v>630</v>
      </c>
      <c r="C49" s="16" t="s">
        <v>108</v>
      </c>
      <c r="D49" s="13">
        <f>通报附件1!G18</f>
        <v>700</v>
      </c>
      <c r="E49" s="14">
        <f>通报附件1!I18</f>
        <v>1600</v>
      </c>
      <c r="F49" s="1">
        <f t="shared" si="1"/>
        <v>900</v>
      </c>
      <c r="G49" s="5">
        <f>SUM(D49:D51)</f>
        <v>6385</v>
      </c>
      <c r="H49" s="5">
        <f>SUM(E49:E51)</f>
        <v>17445</v>
      </c>
    </row>
    <row r="50" ht="25" customHeight="1" spans="1:6">
      <c r="A50" s="14"/>
      <c r="B50" s="14"/>
      <c r="C50" s="16" t="s">
        <v>147</v>
      </c>
      <c r="D50" s="13">
        <f>通报附件1!G19</f>
        <v>5500</v>
      </c>
      <c r="E50" s="14">
        <f>通报附件1!I19</f>
        <v>15600</v>
      </c>
      <c r="F50" s="1">
        <f t="shared" si="1"/>
        <v>10100</v>
      </c>
    </row>
    <row r="51" ht="25" customHeight="1" spans="1:6">
      <c r="A51" s="14"/>
      <c r="B51" s="14"/>
      <c r="C51" s="16" t="s">
        <v>182</v>
      </c>
      <c r="D51" s="13">
        <f>通报附件1!G20</f>
        <v>185</v>
      </c>
      <c r="E51" s="14">
        <f>通报附件1!I20</f>
        <v>245</v>
      </c>
      <c r="F51" s="1">
        <f t="shared" si="1"/>
        <v>60</v>
      </c>
    </row>
    <row r="52" ht="25" customHeight="1" spans="1:8">
      <c r="A52" s="14">
        <v>8</v>
      </c>
      <c r="B52" s="13" t="s">
        <v>631</v>
      </c>
      <c r="C52" s="16" t="s">
        <v>68</v>
      </c>
      <c r="D52" s="13">
        <f>通报附件1!G59</f>
        <v>3400</v>
      </c>
      <c r="E52" s="14">
        <f>通报附件1!I59</f>
        <v>3700</v>
      </c>
      <c r="F52" s="1">
        <f t="shared" si="1"/>
        <v>300</v>
      </c>
      <c r="G52" s="5">
        <f>SUM(D52:D54)</f>
        <v>24900</v>
      </c>
      <c r="H52" s="5">
        <f>SUM(E52:E54)</f>
        <v>115950</v>
      </c>
    </row>
    <row r="53" ht="25" customHeight="1" spans="1:6">
      <c r="A53" s="14"/>
      <c r="B53" s="14"/>
      <c r="C53" s="16" t="s">
        <v>120</v>
      </c>
      <c r="D53" s="13">
        <f>通报附件1!G33</f>
        <v>18000</v>
      </c>
      <c r="E53" s="14">
        <f>通报附件1!I33</f>
        <v>108000</v>
      </c>
      <c r="F53" s="1">
        <f t="shared" si="1"/>
        <v>90000</v>
      </c>
    </row>
    <row r="54" ht="25" customHeight="1" spans="1:6">
      <c r="A54" s="14"/>
      <c r="B54" s="14"/>
      <c r="C54" s="16" t="s">
        <v>163</v>
      </c>
      <c r="D54" s="13">
        <f>通报附件1!G21</f>
        <v>3500</v>
      </c>
      <c r="E54" s="14">
        <f>通报附件1!I21</f>
        <v>4250</v>
      </c>
      <c r="F54" s="1">
        <f t="shared" si="1"/>
        <v>750</v>
      </c>
    </row>
    <row r="55" ht="25" customHeight="1" spans="1:8">
      <c r="A55" s="11">
        <v>9</v>
      </c>
      <c r="B55" s="17" t="s">
        <v>632</v>
      </c>
      <c r="C55" s="16" t="s">
        <v>143</v>
      </c>
      <c r="D55" s="13">
        <f>通报附件1!G11</f>
        <v>28000</v>
      </c>
      <c r="E55" s="14">
        <f>通报附件1!I11</f>
        <v>24000</v>
      </c>
      <c r="F55" s="1">
        <f t="shared" si="1"/>
        <v>-4000</v>
      </c>
      <c r="G55" s="5">
        <f>D55+D56</f>
        <v>38600</v>
      </c>
      <c r="H55" s="5">
        <f>E55+E56</f>
        <v>41750</v>
      </c>
    </row>
    <row r="56" ht="25" customHeight="1" spans="1:6">
      <c r="A56" s="15"/>
      <c r="B56" s="20"/>
      <c r="C56" s="16" t="s">
        <v>159</v>
      </c>
      <c r="D56" s="13">
        <f>通报附件1!G12</f>
        <v>10600</v>
      </c>
      <c r="E56" s="14">
        <f>通报附件1!I12</f>
        <v>17750</v>
      </c>
      <c r="F56" s="1">
        <f t="shared" si="1"/>
        <v>7150</v>
      </c>
    </row>
    <row r="57" ht="25" customHeight="1" spans="1:8">
      <c r="A57" s="18">
        <v>10</v>
      </c>
      <c r="B57" s="19" t="s">
        <v>633</v>
      </c>
      <c r="C57" s="16" t="s">
        <v>169</v>
      </c>
      <c r="D57" s="13">
        <f>通报附件1!G34</f>
        <v>3950</v>
      </c>
      <c r="E57" s="14">
        <f>通报附件1!I34</f>
        <v>6970</v>
      </c>
      <c r="F57" s="1">
        <f t="shared" si="1"/>
        <v>3020</v>
      </c>
      <c r="G57" s="5">
        <f>D57+D58</f>
        <v>77800</v>
      </c>
      <c r="H57" s="5">
        <f>E57+E58</f>
        <v>82020</v>
      </c>
    </row>
    <row r="58" ht="25" customHeight="1" spans="1:6">
      <c r="A58" s="15"/>
      <c r="B58" s="20"/>
      <c r="C58" s="16" t="s">
        <v>450</v>
      </c>
      <c r="D58" s="13">
        <f>通报附件1!G38</f>
        <v>73850</v>
      </c>
      <c r="E58" s="14">
        <f>通报附件1!I38</f>
        <v>75050</v>
      </c>
      <c r="F58" s="1">
        <f t="shared" si="1"/>
        <v>1200</v>
      </c>
    </row>
    <row r="59" ht="25" customHeight="1" spans="1:8">
      <c r="A59" s="14">
        <v>11</v>
      </c>
      <c r="B59" s="13" t="s">
        <v>634</v>
      </c>
      <c r="C59" s="16" t="s">
        <v>166</v>
      </c>
      <c r="D59" s="13">
        <f>通报附件1!G22</f>
        <v>4740</v>
      </c>
      <c r="E59" s="14">
        <f>通报附件1!I22</f>
        <v>7244</v>
      </c>
      <c r="F59" s="1">
        <f t="shared" si="1"/>
        <v>2504</v>
      </c>
      <c r="G59" s="5">
        <f>SUM(D59:D64)</f>
        <v>65750</v>
      </c>
      <c r="H59" s="5">
        <f>SUM(E59:E64)</f>
        <v>217037</v>
      </c>
    </row>
    <row r="60" ht="25" customHeight="1" spans="1:6">
      <c r="A60" s="14"/>
      <c r="B60" s="14"/>
      <c r="C60" s="16" t="s">
        <v>155</v>
      </c>
      <c r="D60" s="13">
        <f>通报附件1!G23</f>
        <v>13500</v>
      </c>
      <c r="E60" s="14">
        <f>通报附件1!I23</f>
        <v>40913</v>
      </c>
      <c r="F60" s="1">
        <f t="shared" si="1"/>
        <v>27413</v>
      </c>
    </row>
    <row r="61" ht="25" customHeight="1" spans="1:6">
      <c r="A61" s="14"/>
      <c r="B61" s="14"/>
      <c r="C61" s="16" t="s">
        <v>128</v>
      </c>
      <c r="D61" s="13">
        <f>通报附件1!G35</f>
        <v>44000</v>
      </c>
      <c r="E61" s="14">
        <f>通报附件1!I35</f>
        <v>165000</v>
      </c>
      <c r="F61" s="1">
        <f t="shared" si="1"/>
        <v>121000</v>
      </c>
    </row>
    <row r="62" ht="25" customHeight="1" spans="1:6">
      <c r="A62" s="14"/>
      <c r="B62" s="14"/>
      <c r="C62" s="16" t="s">
        <v>506</v>
      </c>
      <c r="D62" s="13">
        <f>通报附件1!G68</f>
        <v>810</v>
      </c>
      <c r="E62" s="14">
        <f>通报附件1!I68</f>
        <v>1180</v>
      </c>
      <c r="F62" s="1">
        <f t="shared" si="1"/>
        <v>370</v>
      </c>
    </row>
    <row r="63" ht="25" customHeight="1" spans="1:6">
      <c r="A63" s="14"/>
      <c r="B63" s="14"/>
      <c r="C63" s="16" t="s">
        <v>508</v>
      </c>
      <c r="D63" s="13">
        <f>通报附件1!G69</f>
        <v>2000</v>
      </c>
      <c r="E63" s="14">
        <f>通报附件1!I69</f>
        <v>2000</v>
      </c>
      <c r="F63" s="1">
        <f t="shared" si="1"/>
        <v>0</v>
      </c>
    </row>
    <row r="64" ht="25" customHeight="1" spans="1:6">
      <c r="A64" s="14"/>
      <c r="B64" s="14"/>
      <c r="C64" s="16" t="s">
        <v>510</v>
      </c>
      <c r="D64" s="13">
        <f>通报附件1!G70</f>
        <v>700</v>
      </c>
      <c r="E64" s="14">
        <f>通报附件1!I70</f>
        <v>700</v>
      </c>
      <c r="F64" s="1">
        <f t="shared" si="1"/>
        <v>0</v>
      </c>
    </row>
    <row r="65" ht="25" customHeight="1" spans="1:8">
      <c r="A65" s="14">
        <v>12</v>
      </c>
      <c r="B65" s="13" t="s">
        <v>635</v>
      </c>
      <c r="C65" s="16" t="s">
        <v>131</v>
      </c>
      <c r="D65" s="13">
        <f>通报附件1!G36</f>
        <v>0</v>
      </c>
      <c r="E65" s="14">
        <f>通报附件1!I36</f>
        <v>45000</v>
      </c>
      <c r="F65" s="1">
        <f t="shared" si="1"/>
        <v>45000</v>
      </c>
      <c r="G65" s="5">
        <f>SUM(D65:D70)</f>
        <v>83427</v>
      </c>
      <c r="H65" s="5">
        <f>SUM(E65:E70)</f>
        <v>220527</v>
      </c>
    </row>
    <row r="66" ht="25" customHeight="1" spans="1:6">
      <c r="A66" s="14"/>
      <c r="B66" s="13"/>
      <c r="C66" s="16" t="s">
        <v>123</v>
      </c>
      <c r="D66" s="13">
        <f>通报附件1!G24</f>
        <v>69000</v>
      </c>
      <c r="E66" s="14">
        <f>通报附件1!I24</f>
        <v>160000</v>
      </c>
      <c r="F66" s="1">
        <f t="shared" si="1"/>
        <v>91000</v>
      </c>
    </row>
    <row r="67" ht="25" customHeight="1" spans="1:6">
      <c r="A67" s="14"/>
      <c r="B67" s="13"/>
      <c r="C67" s="16" t="s">
        <v>105</v>
      </c>
      <c r="D67" s="13">
        <f>通报附件1!G41</f>
        <v>2200</v>
      </c>
      <c r="E67" s="14">
        <f>通报附件1!I41</f>
        <v>3300</v>
      </c>
      <c r="F67" s="1">
        <f t="shared" si="1"/>
        <v>1100</v>
      </c>
    </row>
    <row r="68" ht="25" customHeight="1" spans="1:6">
      <c r="A68" s="14"/>
      <c r="B68" s="13"/>
      <c r="C68" s="16" t="s">
        <v>84</v>
      </c>
      <c r="D68" s="13">
        <f>通报附件1!G66</f>
        <v>2240</v>
      </c>
      <c r="E68" s="14">
        <f>通报附件1!I66</f>
        <v>2240</v>
      </c>
      <c r="F68" s="1">
        <f t="shared" si="1"/>
        <v>0</v>
      </c>
    </row>
    <row r="69" ht="25" customHeight="1" spans="1:6">
      <c r="A69" s="14"/>
      <c r="B69" s="14"/>
      <c r="C69" s="16" t="s">
        <v>513</v>
      </c>
      <c r="D69" s="13">
        <f>通报附件1!G71</f>
        <v>2327</v>
      </c>
      <c r="E69" s="14">
        <f>通报附件1!I71</f>
        <v>2327</v>
      </c>
      <c r="F69" s="1">
        <f t="shared" si="1"/>
        <v>0</v>
      </c>
    </row>
    <row r="70" ht="25" customHeight="1" spans="1:6">
      <c r="A70" s="14"/>
      <c r="B70" s="14"/>
      <c r="C70" s="16" t="s">
        <v>447</v>
      </c>
      <c r="D70" s="13">
        <f>通报附件1!G37</f>
        <v>7660</v>
      </c>
      <c r="E70" s="14">
        <f>通报附件1!I37</f>
        <v>7660</v>
      </c>
      <c r="F70" s="1">
        <f t="shared" si="1"/>
        <v>0</v>
      </c>
    </row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</sheetData>
  <autoFilter ref="A3:H70">
    <extLst/>
  </autoFilter>
  <mergeCells count="24">
    <mergeCell ref="A1:E1"/>
    <mergeCell ref="A2:E2"/>
    <mergeCell ref="A4:A5"/>
    <mergeCell ref="A6:A9"/>
    <mergeCell ref="A10:A13"/>
    <mergeCell ref="A14:A43"/>
    <mergeCell ref="A45:A48"/>
    <mergeCell ref="A49:A51"/>
    <mergeCell ref="A52:A54"/>
    <mergeCell ref="A55:A56"/>
    <mergeCell ref="A57:A58"/>
    <mergeCell ref="A59:A64"/>
    <mergeCell ref="A65:A70"/>
    <mergeCell ref="B4:B5"/>
    <mergeCell ref="B6:B9"/>
    <mergeCell ref="B10:B13"/>
    <mergeCell ref="B14:B43"/>
    <mergeCell ref="B45:B48"/>
    <mergeCell ref="B49:B51"/>
    <mergeCell ref="B52:B54"/>
    <mergeCell ref="B55:B56"/>
    <mergeCell ref="B57:B58"/>
    <mergeCell ref="B59:B64"/>
    <mergeCell ref="B65:B70"/>
  </mergeCells>
  <printOptions horizont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79个辖区市重点项目</vt:lpstr>
      <vt:lpstr>通报附件1</vt:lpstr>
      <vt:lpstr>通报附件2</vt:lpstr>
      <vt:lpstr>通报附件3</vt:lpstr>
      <vt:lpstr>附件3计算表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2025-04-08T03:00:00Z</dcterms:created>
  <dcterms:modified xsi:type="dcterms:W3CDTF">2026-04-01T07:04:06Z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